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225" windowWidth="12960" windowHeight="7935" tabRatio="553" activeTab="0"/>
  </bookViews>
  <sheets>
    <sheet name="Welcome" sheetId="1" r:id="rId1"/>
    <sheet name="Savings" sheetId="2" r:id="rId2"/>
    <sheet name="Costs" sheetId="3" r:id="rId3"/>
    <sheet name="Cash flow analysis" sheetId="4" r:id="rId4"/>
  </sheets>
  <definedNames>
    <definedName name="Availability_Print_Range">'Savings'!$A$2:$G$21</definedName>
    <definedName name="Cash_Print_Range_1">'Cash flow analysis'!$A$1:$I$12</definedName>
    <definedName name="Cash_Print_Range_2">'Cash flow analysis'!$D$15:$N$28</definedName>
    <definedName name="Expenses_Print_Range_1">#REF!</definedName>
    <definedName name="Expenses_Print_Range_2">#REF!</definedName>
    <definedName name="HomeBase">'Welcome'!$K$18</definedName>
    <definedName name="Method">'Savings'!#REF!</definedName>
    <definedName name="_xlnm.Print_Titles" localSheetId="3">'Cash flow analysis'!$I:$I,'Cash flow analysis'!$13:$14</definedName>
    <definedName name="Procedures_Print_Range">'Savings'!$A$34:$AG$59</definedName>
    <definedName name="Rev_Print_Range">#REF!</definedName>
    <definedName name="Util">'Savings'!#REF!</definedName>
    <definedName name="Varcost_Print_Range">#REF!</definedName>
  </definedNames>
  <calcPr fullCalcOnLoad="1"/>
</workbook>
</file>

<file path=xl/comments2.xml><?xml version="1.0" encoding="utf-8"?>
<comments xmlns="http://schemas.openxmlformats.org/spreadsheetml/2006/main">
  <authors>
    <author>John A. Maher</author>
  </authors>
  <commentList>
    <comment ref="H7" authorId="0">
      <text>
        <r>
          <rPr>
            <b/>
            <sz val="10"/>
            <rFont val="Tahoma"/>
            <family val="2"/>
          </rPr>
          <t xml:space="preserve">Enter your assumptions in the  cells with yellow backgrounds. All other cells are write-protected. </t>
        </r>
      </text>
    </comment>
  </commentList>
</comments>
</file>

<file path=xl/comments3.xml><?xml version="1.0" encoding="utf-8"?>
<comments xmlns="http://schemas.openxmlformats.org/spreadsheetml/2006/main">
  <authors>
    <author>John A. Maher</author>
  </authors>
  <commentList>
    <comment ref="D11" authorId="0">
      <text>
        <r>
          <rPr>
            <b/>
            <sz val="10"/>
            <rFont val="Tahoma"/>
            <family val="2"/>
          </rPr>
          <t>Enter here the expected useful life, in years, of the equipment.</t>
        </r>
      </text>
    </comment>
    <comment ref="D12" authorId="0">
      <text>
        <r>
          <rPr>
            <b/>
            <sz val="10"/>
            <rFont val="Tahoma"/>
            <family val="2"/>
          </rPr>
          <t>Enter the price for which you expect you could sell the equipment at the end of its useful life.</t>
        </r>
      </text>
    </comment>
    <comment ref="H18" authorId="0">
      <text>
        <r>
          <rPr>
            <b/>
            <sz val="10"/>
            <rFont val="Tahoma"/>
            <family val="2"/>
          </rPr>
          <t>Enter the expected annual inflation rate (%) for the service contract.</t>
        </r>
      </text>
    </comment>
    <comment ref="H19" authorId="0">
      <text>
        <r>
          <rPr>
            <b/>
            <sz val="10"/>
            <rFont val="Tahoma"/>
            <family val="2"/>
          </rPr>
          <t>Enter the expected annual inflation rate (%) for all other costs. 
This factor will not affect depreciation expense.</t>
        </r>
      </text>
    </comment>
    <comment ref="F7" authorId="0">
      <text>
        <r>
          <rPr>
            <b/>
            <sz val="8"/>
            <rFont val="Tahoma"/>
            <family val="0"/>
          </rPr>
          <t>This is the capital cost of your complete weld monitoring system, as provided by your Livingston sales representative.</t>
        </r>
      </text>
    </comment>
  </commentList>
</comments>
</file>

<file path=xl/comments4.xml><?xml version="1.0" encoding="utf-8"?>
<comments xmlns="http://schemas.openxmlformats.org/spreadsheetml/2006/main">
  <authors>
    <author>John A. Maher</author>
  </authors>
  <commentList>
    <comment ref="D9" authorId="0">
      <text>
        <r>
          <rPr>
            <b/>
            <sz val="10"/>
            <rFont val="Tahoma"/>
            <family val="2"/>
          </rPr>
          <t>Net present value (NPV) is the surplus of project benefits over project costs, taking account of the time value of money. 
A positive NPV means that the investment is economically justifiable, and should be undertaken.</t>
        </r>
      </text>
    </comment>
    <comment ref="D10" authorId="0">
      <text>
        <r>
          <rPr>
            <b/>
            <sz val="10"/>
            <rFont val="Tahoma"/>
            <family val="2"/>
          </rPr>
          <t>Internal rate of return (IRR) is another way of evaluating the cash flows associated with an investment.
If the IRR exceeds the company's weighted-average cost of capital, or "hurdle rate," the investment should be undertaken.</t>
        </r>
      </text>
    </comment>
    <comment ref="D11" authorId="0">
      <text>
        <r>
          <rPr>
            <b/>
            <sz val="10"/>
            <rFont val="Tahoma"/>
            <family val="2"/>
          </rPr>
          <t>Payback tells you the point at which net benefits exceed the initial investment outlay. It does not take account of the time value of money, and is therefore inferior to NPV and IRR as an evaluation tool. Still, it is easily understood and many people rely on it.</t>
        </r>
      </text>
    </comment>
    <comment ref="D6" authorId="0">
      <text>
        <r>
          <rPr>
            <b/>
            <sz val="10"/>
            <rFont val="Tahoma"/>
            <family val="2"/>
          </rPr>
          <t>How many years' worth of cash flows do you want to consider in the analysis?</t>
        </r>
      </text>
    </comment>
    <comment ref="D5" authorId="0">
      <text>
        <r>
          <rPr>
            <b/>
            <sz val="10"/>
            <rFont val="Tahoma"/>
            <family val="2"/>
          </rPr>
          <t>What is your company's hurdle rate?</t>
        </r>
      </text>
    </comment>
    <comment ref="D3" authorId="0">
      <text>
        <r>
          <rPr>
            <b/>
            <sz val="10"/>
            <rFont val="Tahoma"/>
            <family val="2"/>
          </rPr>
          <t>What annual inflation (%) do you expect in such operational parameters as labor rates, material prices, etc.?</t>
        </r>
      </text>
    </comment>
  </commentList>
</comments>
</file>

<file path=xl/sharedStrings.xml><?xml version="1.0" encoding="utf-8"?>
<sst xmlns="http://schemas.openxmlformats.org/spreadsheetml/2006/main" count="109" uniqueCount="105">
  <si>
    <t>shaded yellow.</t>
  </si>
  <si>
    <t>Salvage value</t>
  </si>
  <si>
    <t>Economic life (years)</t>
  </si>
  <si>
    <t>Annual depreciation</t>
  </si>
  <si>
    <t>Other expense</t>
  </si>
  <si>
    <t>Year...</t>
  </si>
  <si>
    <t>Service contract</t>
  </si>
  <si>
    <t>This sheet presents the cash flow analysis.</t>
  </si>
  <si>
    <t>Interest (discount) rate</t>
  </si>
  <si>
    <t>Analysis time horizon</t>
  </si>
  <si>
    <t xml:space="preserve"> years</t>
  </si>
  <si>
    <t>Results...</t>
  </si>
  <si>
    <t>Net Present Value</t>
  </si>
  <si>
    <t>Internal Rate of Return</t>
  </si>
  <si>
    <t>Pay back in year...</t>
  </si>
  <si>
    <t>Profit before taxes</t>
  </si>
  <si>
    <t>Add back depreciation</t>
  </si>
  <si>
    <t>Cash flow before tax</t>
  </si>
  <si>
    <t>Taxes</t>
  </si>
  <si>
    <t>Cash flow after tax</t>
  </si>
  <si>
    <t>Surplus Jan 1</t>
  </si>
  <si>
    <t>Surplus Dec 31</t>
  </si>
  <si>
    <t>Present value of cash flows</t>
  </si>
  <si>
    <t>&gt;10 (or never)</t>
  </si>
  <si>
    <t>Depreciation</t>
  </si>
  <si>
    <t>Mid-year cash flows assumed for discounting purposes.</t>
  </si>
  <si>
    <t>Key row for payback calc</t>
  </si>
  <si>
    <t>Cash flow after tax adjusted for</t>
  </si>
  <si>
    <t>initial half-year: used in IRR calc</t>
  </si>
  <si>
    <t>Enter your company's name:</t>
  </si>
  <si>
    <t>Livingston Monitoring Solutions</t>
  </si>
  <si>
    <t>System Acquisition Economic Analysis</t>
  </si>
  <si>
    <t>Fabrico, Inc.</t>
  </si>
  <si>
    <t>This sheet is used to calculate system-produced savings.</t>
  </si>
  <si>
    <t>Annual savings</t>
  </si>
  <si>
    <t xml:space="preserve"> CONVENTION: Enter analysis assumptions in cells...</t>
  </si>
  <si>
    <t>(straight line assumed)</t>
  </si>
  <si>
    <t>Depreciation assumptions</t>
  </si>
  <si>
    <t>Spare parts/other service costs</t>
  </si>
  <si>
    <t>Training</t>
  </si>
  <si>
    <t>Other</t>
  </si>
  <si>
    <t>Initial expenses</t>
  </si>
  <si>
    <t>Escalation rates</t>
  </si>
  <si>
    <t xml:space="preserve">  * does not apply to depreciation</t>
  </si>
  <si>
    <t>Expense timeline</t>
  </si>
  <si>
    <t>Ongoing training</t>
  </si>
  <si>
    <t>Recurring expenses, per year</t>
  </si>
  <si>
    <t>Total expenses</t>
  </si>
  <si>
    <t>Savings</t>
  </si>
  <si>
    <t xml:space="preserve"> (begins in year 2)</t>
  </si>
  <si>
    <t>Expenses</t>
  </si>
  <si>
    <t>Savings escalation rate</t>
  </si>
  <si>
    <t>TOTAL SAVINGS</t>
  </si>
  <si>
    <t>Corporate tax rate</t>
  </si>
  <si>
    <t>Number of welds per part</t>
  </si>
  <si>
    <t>Number of weld heads to be monitored</t>
  </si>
  <si>
    <t>Number of parts made per weld head, per hour</t>
  </si>
  <si>
    <t>Number of shifts per day</t>
  </si>
  <si>
    <t>Number of hours per shift</t>
  </si>
  <si>
    <t>Number of work days per year</t>
  </si>
  <si>
    <t>Percentage of total parts subjected to destructive testing</t>
  </si>
  <si>
    <t>Hours spent per shift troubleshooting bad welds</t>
  </si>
  <si>
    <t>Troubleshooter's fully-loaded rate ($/hr)</t>
  </si>
  <si>
    <t xml:space="preserve">  ==&gt; parts made per year</t>
  </si>
  <si>
    <t>Total initial expenses</t>
  </si>
  <si>
    <t>Application engineering</t>
  </si>
  <si>
    <t>Installation</t>
  </si>
  <si>
    <t>Tech support</t>
  </si>
  <si>
    <t>SAVINGS PER PART</t>
  </si>
  <si>
    <t>Defective parts expense</t>
  </si>
  <si>
    <t>Internal cost of each part</t>
  </si>
  <si>
    <t>Selling price of each part</t>
  </si>
  <si>
    <t xml:space="preserve">  downtime (lost sales)</t>
  </si>
  <si>
    <t>Total troubleshooting expense</t>
  </si>
  <si>
    <t xml:space="preserve">  time spent troubleshooting</t>
  </si>
  <si>
    <t>Existing expenses, per year</t>
  </si>
  <si>
    <t>Bad weld troubleshooting expense:</t>
  </si>
  <si>
    <t>Parts cost of destructive testing</t>
  </si>
  <si>
    <r>
      <t>Defective parts rate (%</t>
    </r>
    <r>
      <rPr>
        <sz val="10"/>
        <rFont val="Times New Roman"/>
        <family val="1"/>
      </rPr>
      <t>)</t>
    </r>
  </si>
  <si>
    <t>Reduction in defective parts rate</t>
  </si>
  <si>
    <t>Destructive testing expense:</t>
  </si>
  <si>
    <t xml:space="preserve">  internal cost of destroyed parts</t>
  </si>
  <si>
    <t xml:space="preserve">  testing personnel expense</t>
  </si>
  <si>
    <t>Reduction in weld troubleshooting</t>
  </si>
  <si>
    <t xml:space="preserve">  (50% typical)</t>
  </si>
  <si>
    <t xml:space="preserve">  (20% typical)</t>
  </si>
  <si>
    <t>Tester's fully-loaded rate ($/hr)</t>
  </si>
  <si>
    <t>Hours spent per shift</t>
  </si>
  <si>
    <t xml:space="preserve">   in destructive testing of sample parts</t>
  </si>
  <si>
    <t>Reduction in destructive testing</t>
  </si>
  <si>
    <t xml:space="preserve">  (10% typical)</t>
  </si>
  <si>
    <t>All other costs *</t>
  </si>
  <si>
    <t>Note that if you let the mouse pointer "hover" over selected cells -- those with little red triangles in the</t>
  </si>
  <si>
    <t>upper right corner -- explanatory text will appear.</t>
  </si>
  <si>
    <t>Livingston &amp; Company, Inc.</t>
  </si>
  <si>
    <t>West Lebanon, NH 03784</t>
  </si>
  <si>
    <t>5 Technology Drive</t>
  </si>
  <si>
    <t>(603) 298-9600</t>
  </si>
  <si>
    <t>http://www.livco.com</t>
  </si>
  <si>
    <t>opportunities -- discounted cash flow, net present value, internal rate of return, and payback period.</t>
  </si>
  <si>
    <t xml:space="preserve">It generates, from assumptions you provide, the standard measures used by business analysts to evaluate investment </t>
  </si>
  <si>
    <t>Operational assumptions</t>
  </si>
  <si>
    <t>Net system hardware &amp; software cost</t>
  </si>
  <si>
    <t>Please provide the capital &amp; expense assumptions on this sheet.</t>
  </si>
  <si>
    <t>This model is designed to assist you in evaluating the economic feasibility of a Livingston weld monitoring system.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</si>
</sst>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F&quot;\ #,##0_-;[Red]&quot;F&quot;\ #,##0\-"/>
    <numFmt numFmtId="165" formatCode="_-&quot;F&quot;\ * #,##0_-;_-&quot;F&quot;\ * #,##0\-;_-&quot;F&quot;\ * &quot;-&quot;_-;_-@_-"/>
    <numFmt numFmtId="166" formatCode="_-* #,##0_-;_-* #,##0\-;_-* &quot;-&quot;_-;_-@_-"/>
    <numFmt numFmtId="167" formatCode="0.0"/>
    <numFmt numFmtId="168" formatCode="0.0%"/>
    <numFmt numFmtId="169" formatCode="_-* #,##0_-;_-* #,##0\-;_-* &quot;-&quot;??_-;_-@_-"/>
    <numFmt numFmtId="170" formatCode="_-&quot;$&quot;\ * #,##0_-;_-&quot;$&quot;\ * #,##0\-;_-&quot;$&quot;\ * &quot;-&quot;??_-;_-@_-"/>
    <numFmt numFmtId="171" formatCode=";;;"/>
    <numFmt numFmtId="172" formatCode="_(&quot;$&quot;* #,##0_);_(&quot;$&quot;* \(#,##0\);_(&quot;$&quot;* &quot;-&quot;??_);_(@_)"/>
    <numFmt numFmtId="173" formatCode="_-* #,##0.00_-;[Red]_-* \(#,##0.00\);_-* &quot;-&quot;??_-;_-@_-"/>
    <numFmt numFmtId="174" formatCode="_-* #,##0_-;[Red]_-* \(#,##0\);_-* &quot;-&quot;??_-;_-@_-"/>
    <numFmt numFmtId="175" formatCode="_(&quot;$&quot;\ #,##0_);[Red]_(&quot;$&quot;\ \(#,##0\);_(&quot;$&quot;* &quot;-&quot;??_);_(@_)"/>
    <numFmt numFmtId="176" formatCode="_(&quot;$&quot;\ #,##0.00_);[Red]_(&quot;$&quot;\ \(#,##0.00\);_(&quot;$&quot;* &quot;-&quot;??_);_(@_)"/>
  </numFmts>
  <fonts count="45">
    <font>
      <sz val="8.5"/>
      <name val="MS Sans Serif"/>
      <family val="2"/>
    </font>
    <font>
      <b/>
      <sz val="10"/>
      <name val="CG Times (W1)"/>
      <family val="0"/>
    </font>
    <font>
      <i/>
      <sz val="10"/>
      <name val="CG Times (W1)"/>
      <family val="0"/>
    </font>
    <font>
      <b/>
      <i/>
      <sz val="10"/>
      <name val="CG Times (W1)"/>
      <family val="0"/>
    </font>
    <font>
      <sz val="10"/>
      <name val="CG Times (W1)"/>
      <family val="0"/>
    </font>
    <font>
      <b/>
      <sz val="8"/>
      <name val="MS Sans Serif"/>
      <family val="0"/>
    </font>
    <font>
      <sz val="10"/>
      <name val="MS Sans Serif"/>
      <family val="0"/>
    </font>
    <font>
      <sz val="8"/>
      <name val="Times New Roman"/>
      <family val="0"/>
    </font>
    <font>
      <sz val="10"/>
      <color indexed="9"/>
      <name val="MS Sans Serif"/>
      <family val="0"/>
    </font>
    <font>
      <sz val="8"/>
      <name val="MS Sans Serif"/>
      <family val="2"/>
    </font>
    <font>
      <sz val="14"/>
      <name val="Univers (WN)"/>
      <family val="2"/>
    </font>
    <font>
      <sz val="8"/>
      <name val="Arial"/>
      <family val="2"/>
    </font>
    <font>
      <sz val="10"/>
      <name val="Arial"/>
      <family val="2"/>
    </font>
    <font>
      <b/>
      <sz val="8.5"/>
      <name val="MS Sans Serif"/>
      <family val="2"/>
    </font>
    <font>
      <b/>
      <sz val="14"/>
      <name val="Arial"/>
      <family val="0"/>
    </font>
    <font>
      <b/>
      <sz val="10"/>
      <name val="MS Sans Serif"/>
      <family val="2"/>
    </font>
    <font>
      <b/>
      <i/>
      <sz val="12"/>
      <name val="Arial"/>
      <family val="0"/>
    </font>
    <font>
      <b/>
      <sz val="10"/>
      <name val="Arial"/>
      <family val="2"/>
    </font>
    <font>
      <i/>
      <sz val="16"/>
      <name val="Times New Roman"/>
      <family val="0"/>
    </font>
    <font>
      <sz val="12"/>
      <name val="Arial"/>
      <family val="2"/>
    </font>
    <font>
      <i/>
      <sz val="10"/>
      <name val="Times New Roman"/>
      <family val="1"/>
    </font>
    <font>
      <b/>
      <sz val="12"/>
      <name val="Arial"/>
      <family val="2"/>
    </font>
    <font>
      <i/>
      <sz val="16"/>
      <color indexed="10"/>
      <name val="Times New Roman"/>
      <family val="1"/>
    </font>
    <font>
      <i/>
      <sz val="12"/>
      <name val="Times New Roman"/>
      <family val="1"/>
    </font>
    <font>
      <i/>
      <sz val="8"/>
      <name val="MS Sans Serif"/>
      <family val="0"/>
    </font>
    <font>
      <i/>
      <sz val="18"/>
      <name val="Times New Roman"/>
      <family val="1"/>
    </font>
    <font>
      <sz val="14"/>
      <color indexed="10"/>
      <name val="Times New Roman"/>
      <family val="1"/>
    </font>
    <font>
      <b/>
      <sz val="18"/>
      <color indexed="10"/>
      <name val="Times New Roman"/>
      <family val="1"/>
    </font>
    <font>
      <b/>
      <sz val="12"/>
      <name val="MS Sans Serif"/>
      <family val="2"/>
    </font>
    <font>
      <sz val="14"/>
      <color indexed="8"/>
      <name val="Times New Roman"/>
      <family val="1"/>
    </font>
    <font>
      <sz val="14"/>
      <color indexed="12"/>
      <name val="Times New Roman"/>
      <family val="1"/>
    </font>
    <font>
      <sz val="16"/>
      <color indexed="10"/>
      <name val="Papyrus"/>
      <family val="4"/>
    </font>
    <font>
      <u val="singleAccounting"/>
      <sz val="8.5"/>
      <name val="MS Sans Serif"/>
      <family val="2"/>
    </font>
    <font>
      <sz val="10"/>
      <name val="Times New Roman"/>
      <family val="1"/>
    </font>
    <font>
      <b/>
      <sz val="10"/>
      <name val="Tahoma"/>
      <family val="2"/>
    </font>
    <font>
      <u val="single"/>
      <sz val="8.5"/>
      <color indexed="12"/>
      <name val="MS Sans Serif"/>
      <family val="2"/>
    </font>
    <font>
      <u val="single"/>
      <sz val="12"/>
      <color indexed="12"/>
      <name val="Times New Roman"/>
      <family val="1"/>
    </font>
    <font>
      <b/>
      <sz val="8"/>
      <color indexed="8"/>
      <name val="MS Sans Serif"/>
      <family val="2"/>
    </font>
    <font>
      <b/>
      <i/>
      <sz val="12"/>
      <name val="MS Sans Serif"/>
      <family val="2"/>
    </font>
    <font>
      <i/>
      <sz val="10"/>
      <name val="MS Sans Serif"/>
      <family val="2"/>
    </font>
    <font>
      <sz val="12"/>
      <name val="Times New Roman"/>
      <family val="1"/>
    </font>
    <font>
      <b/>
      <sz val="8"/>
      <name val="Tahoma"/>
      <family val="0"/>
    </font>
    <font>
      <b/>
      <i/>
      <sz val="12"/>
      <color indexed="10"/>
      <name val="Times New Roman"/>
      <family val="1"/>
    </font>
    <font>
      <b/>
      <sz val="11"/>
      <color indexed="8"/>
      <name val="Arial"/>
      <family val="2"/>
    </font>
    <font>
      <b/>
      <sz val="11"/>
      <name val="Arial"/>
      <family val="2"/>
    </font>
  </fonts>
  <fills count="8">
    <fill>
      <patternFill/>
    </fill>
    <fill>
      <patternFill patternType="gray125"/>
    </fill>
    <fill>
      <patternFill patternType="mediumGray">
        <fgColor indexed="13"/>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1"/>
        <bgColor indexed="64"/>
      </patternFill>
    </fill>
    <fill>
      <patternFill patternType="solid">
        <fgColor indexed="22"/>
        <bgColor indexed="64"/>
      </patternFill>
    </fill>
  </fills>
  <borders count="51">
    <border>
      <left/>
      <right/>
      <top/>
      <bottom/>
      <diagonal/>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dotted"/>
      <right style="medium"/>
      <top>
        <color indexed="63"/>
      </top>
      <bottom>
        <color indexed="63"/>
      </bottom>
    </border>
    <border>
      <left style="dotted"/>
      <right style="medium"/>
      <top style="dotted"/>
      <bottom>
        <color indexed="63"/>
      </bottom>
    </border>
    <border>
      <left style="dotted"/>
      <right style="medium"/>
      <top style="medium"/>
      <bottom>
        <color indexed="63"/>
      </bottom>
    </border>
    <border>
      <left style="medium">
        <color indexed="8"/>
      </left>
      <right>
        <color indexed="63"/>
      </right>
      <top style="double">
        <color indexed="8"/>
      </top>
      <bottom style="medium"/>
    </border>
    <border>
      <left>
        <color indexed="63"/>
      </left>
      <right>
        <color indexed="63"/>
      </right>
      <top style="double">
        <color indexed="8"/>
      </top>
      <bottom style="medium"/>
    </border>
    <border>
      <left>
        <color indexed="63"/>
      </left>
      <right style="medium"/>
      <top style="double">
        <color indexed="8"/>
      </top>
      <bottom style="medium"/>
    </border>
    <border>
      <left style="dotted"/>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dotted"/>
      <right style="medium"/>
      <top>
        <color indexed="63"/>
      </top>
      <bottom style="dotted"/>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medium"/>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tted"/>
      <right style="medium"/>
      <top style="dotted"/>
      <bottom style="dott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otted"/>
      <top>
        <color indexed="63"/>
      </top>
      <bottom style="medium"/>
    </border>
    <border>
      <left>
        <color indexed="63"/>
      </left>
      <right style="medium"/>
      <top style="thin"/>
      <bottom>
        <color indexed="63"/>
      </bottom>
    </border>
    <border>
      <left>
        <color indexed="63"/>
      </left>
      <right style="medium"/>
      <top>
        <color indexed="63"/>
      </top>
      <bottom style="dotted"/>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dotted"/>
      <right style="dotted"/>
      <top style="dotted"/>
      <bottom style="dotted"/>
    </border>
    <border>
      <left style="dotted"/>
      <right style="medium"/>
      <top style="thin"/>
      <bottom>
        <color indexed="63"/>
      </bottom>
    </border>
    <border>
      <left style="medium">
        <color indexed="8"/>
      </left>
      <right>
        <color indexed="63"/>
      </right>
      <top style="medium">
        <color indexed="8"/>
      </top>
      <bottom style="medium">
        <color indexed="8"/>
      </bottom>
    </border>
    <border>
      <left style="dotted"/>
      <right style="medium"/>
      <top style="medium"/>
      <bottom style="medium"/>
    </border>
    <border>
      <left>
        <color indexed="63"/>
      </left>
      <right style="dotted"/>
      <top style="medium"/>
      <bottom style="medium"/>
    </border>
    <border>
      <left>
        <color indexed="63"/>
      </left>
      <right style="dotted"/>
      <top>
        <color indexed="63"/>
      </top>
      <bottom>
        <color indexed="63"/>
      </bottom>
    </border>
    <border>
      <left style="medium">
        <color indexed="10"/>
      </left>
      <right>
        <color indexed="63"/>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center" vertical="center" wrapText="1"/>
      <protection/>
    </xf>
    <xf numFmtId="173" fontId="4" fillId="0" borderId="0" applyFont="0" applyFill="0" applyBorder="0" applyAlignment="0" applyProtection="0"/>
    <xf numFmtId="166" fontId="4" fillId="0" borderId="0" applyFont="0" applyFill="0" applyBorder="0" applyAlignment="0" applyProtection="0"/>
    <xf numFmtId="176" fontId="4" fillId="0" borderId="0" applyFont="0" applyFill="0" applyBorder="0" applyAlignment="0" applyProtection="0"/>
    <xf numFmtId="165" fontId="4" fillId="0" borderId="0" applyFont="0" applyFill="0" applyBorder="0" applyAlignment="0" applyProtection="0"/>
    <xf numFmtId="0" fontId="6" fillId="2" borderId="1">
      <alignment/>
      <protection/>
    </xf>
    <xf numFmtId="0" fontId="35" fillId="0" borderId="0" applyNumberFormat="0" applyFill="0" applyBorder="0" applyAlignment="0" applyProtection="0"/>
    <xf numFmtId="9" fontId="4" fillId="0" borderId="0" applyFont="0" applyFill="0" applyBorder="0" applyAlignment="0" applyProtection="0"/>
    <xf numFmtId="0" fontId="7" fillId="0" borderId="0">
      <alignment/>
      <protection/>
    </xf>
    <xf numFmtId="0" fontId="8" fillId="0" borderId="0">
      <alignment/>
      <protection/>
    </xf>
  </cellStyleXfs>
  <cellXfs count="211">
    <xf numFmtId="0" fontId="0" fillId="0" borderId="0" xfId="0" applyAlignment="1">
      <alignment/>
    </xf>
    <xf numFmtId="0" fontId="9" fillId="0" borderId="0" xfId="0" applyFont="1" applyAlignment="1">
      <alignment/>
    </xf>
    <xf numFmtId="164" fontId="9" fillId="0" borderId="0" xfId="0" applyNumberFormat="1" applyFont="1" applyAlignment="1">
      <alignment/>
    </xf>
    <xf numFmtId="0" fontId="10" fillId="0" borderId="0" xfId="0" applyFont="1" applyAlignment="1" applyProtection="1">
      <alignment/>
      <protection/>
    </xf>
    <xf numFmtId="164" fontId="9" fillId="0" borderId="0" xfId="0" applyNumberFormat="1" applyFont="1" applyAlignment="1" applyProtection="1">
      <alignment/>
      <protection/>
    </xf>
    <xf numFmtId="0" fontId="9" fillId="0" borderId="0" xfId="0" applyFont="1" applyAlignment="1" applyProtection="1">
      <alignment/>
      <protection/>
    </xf>
    <xf numFmtId="0" fontId="12" fillId="0" borderId="2" xfId="0" applyFont="1" applyBorder="1" applyAlignment="1">
      <alignment/>
    </xf>
    <xf numFmtId="0" fontId="12" fillId="0" borderId="3" xfId="0" applyFont="1" applyBorder="1" applyAlignment="1">
      <alignment/>
    </xf>
    <xf numFmtId="0" fontId="12" fillId="0" borderId="4" xfId="0" applyFont="1" applyBorder="1" applyAlignment="1">
      <alignment/>
    </xf>
    <xf numFmtId="0" fontId="12" fillId="0" borderId="0" xfId="0" applyFont="1" applyAlignment="1" applyProtection="1">
      <alignment/>
      <protection/>
    </xf>
    <xf numFmtId="169" fontId="12" fillId="0" borderId="0" xfId="16" applyNumberFormat="1" applyFont="1" applyBorder="1" applyAlignment="1" applyProtection="1">
      <alignment/>
      <protection/>
    </xf>
    <xf numFmtId="0" fontId="12" fillId="0" borderId="2" xfId="0" applyFont="1" applyBorder="1" applyAlignment="1" applyProtection="1">
      <alignment/>
      <protection/>
    </xf>
    <xf numFmtId="0" fontId="12" fillId="0" borderId="2" xfId="0" applyFont="1" applyBorder="1" applyAlignment="1" applyProtection="1" quotePrefix="1">
      <alignment horizontal="left"/>
      <protection/>
    </xf>
    <xf numFmtId="174" fontId="12" fillId="0" borderId="0" xfId="16" applyNumberFormat="1" applyFont="1" applyBorder="1" applyAlignment="1" applyProtection="1">
      <alignment/>
      <protection/>
    </xf>
    <xf numFmtId="174" fontId="12" fillId="0" borderId="5" xfId="16" applyNumberFormat="1" applyFont="1" applyBorder="1" applyAlignment="1" applyProtection="1">
      <alignment/>
      <protection/>
    </xf>
    <xf numFmtId="1" fontId="22" fillId="0" borderId="0" xfId="0" applyNumberFormat="1" applyFont="1" applyAlignment="1">
      <alignment/>
    </xf>
    <xf numFmtId="0" fontId="18" fillId="0" borderId="0" xfId="0" applyFont="1" applyAlignment="1">
      <alignment/>
    </xf>
    <xf numFmtId="174" fontId="9" fillId="0" borderId="0" xfId="16" applyNumberFormat="1" applyFont="1" applyAlignment="1">
      <alignment/>
    </xf>
    <xf numFmtId="0" fontId="9" fillId="0" borderId="0" xfId="0" applyFont="1" applyAlignment="1" quotePrefix="1">
      <alignment/>
    </xf>
    <xf numFmtId="170" fontId="12" fillId="3" borderId="6" xfId="18" applyNumberFormat="1" applyFont="1" applyFill="1" applyBorder="1" applyAlignment="1" applyProtection="1">
      <alignment/>
      <protection locked="0"/>
    </xf>
    <xf numFmtId="170" fontId="12" fillId="3" borderId="7" xfId="18" applyNumberFormat="1" applyFont="1" applyFill="1" applyBorder="1" applyAlignment="1" applyProtection="1">
      <alignment/>
      <protection locked="0"/>
    </xf>
    <xf numFmtId="9" fontId="12" fillId="3" borderId="8" xfId="22" applyFont="1" applyFill="1" applyBorder="1" applyAlignment="1" applyProtection="1">
      <alignment/>
      <protection locked="0"/>
    </xf>
    <xf numFmtId="0" fontId="17" fillId="0" borderId="0" xfId="0" applyFont="1" applyBorder="1" applyAlignment="1">
      <alignment horizontal="center"/>
    </xf>
    <xf numFmtId="0" fontId="9" fillId="0" borderId="0" xfId="0" applyFont="1" applyFill="1" applyAlignment="1">
      <alignment/>
    </xf>
    <xf numFmtId="172" fontId="5" fillId="0" borderId="9" xfId="18" applyNumberFormat="1" applyFont="1" applyBorder="1" applyAlignment="1">
      <alignment/>
    </xf>
    <xf numFmtId="172" fontId="5" fillId="0" borderId="10" xfId="18" applyNumberFormat="1" applyFont="1" applyBorder="1" applyAlignment="1">
      <alignment/>
    </xf>
    <xf numFmtId="172" fontId="5" fillId="0" borderId="11" xfId="18" applyNumberFormat="1" applyFont="1" applyBorder="1" applyAlignment="1">
      <alignment/>
    </xf>
    <xf numFmtId="174" fontId="9" fillId="0" borderId="0" xfId="16" applyNumberFormat="1" applyFont="1" applyFill="1" applyBorder="1" applyAlignment="1">
      <alignment horizontal="center" vertical="center" wrapText="1"/>
    </xf>
    <xf numFmtId="174" fontId="9" fillId="0" borderId="2" xfId="16" applyNumberFormat="1" applyFont="1" applyFill="1" applyBorder="1" applyAlignment="1">
      <alignment horizontal="center" vertical="center" wrapText="1"/>
    </xf>
    <xf numFmtId="174" fontId="9" fillId="0" borderId="5" xfId="16" applyNumberFormat="1" applyFont="1" applyFill="1" applyBorder="1" applyAlignment="1">
      <alignment horizontal="center" vertical="center" wrapText="1"/>
    </xf>
    <xf numFmtId="174" fontId="9" fillId="0" borderId="2" xfId="16" applyNumberFormat="1" applyFont="1" applyFill="1" applyBorder="1" applyAlignment="1" quotePrefix="1">
      <alignment horizontal="center" vertical="center" wrapText="1"/>
    </xf>
    <xf numFmtId="9" fontId="12" fillId="3" borderId="7" xfId="22" applyFont="1" applyFill="1" applyBorder="1" applyAlignment="1" applyProtection="1">
      <alignment/>
      <protection locked="0"/>
    </xf>
    <xf numFmtId="0" fontId="6" fillId="0" borderId="0" xfId="0" applyFont="1" applyFill="1" applyBorder="1" applyAlignment="1">
      <alignment/>
    </xf>
    <xf numFmtId="0" fontId="20" fillId="0" borderId="0" xfId="0" applyFont="1" applyAlignment="1">
      <alignment/>
    </xf>
    <xf numFmtId="0" fontId="20" fillId="0" borderId="0" xfId="0" applyFont="1" applyBorder="1" applyAlignment="1" quotePrefix="1">
      <alignment/>
    </xf>
    <xf numFmtId="0" fontId="25" fillId="0" borderId="0" xfId="0" applyFont="1" applyAlignment="1">
      <alignment vertical="center"/>
    </xf>
    <xf numFmtId="168" fontId="12" fillId="3" borderId="6" xfId="0" applyNumberFormat="1" applyFont="1" applyFill="1" applyBorder="1" applyAlignment="1" applyProtection="1">
      <alignment/>
      <protection locked="0"/>
    </xf>
    <xf numFmtId="1" fontId="12" fillId="3" borderId="12" xfId="0" applyNumberFormat="1" applyFont="1" applyFill="1" applyBorder="1" applyAlignment="1" applyProtection="1">
      <alignment/>
      <protection locked="0"/>
    </xf>
    <xf numFmtId="0" fontId="0" fillId="4" borderId="13" xfId="0" applyFill="1" applyBorder="1" applyAlignment="1">
      <alignment horizontal="centerContinuous"/>
    </xf>
    <xf numFmtId="176" fontId="9" fillId="4" borderId="13" xfId="18" applyFont="1" applyFill="1" applyBorder="1" applyAlignment="1">
      <alignment horizontal="centerContinuous"/>
    </xf>
    <xf numFmtId="0" fontId="9" fillId="4" borderId="14" xfId="0" applyFont="1" applyFill="1" applyBorder="1" applyAlignment="1">
      <alignment horizontal="centerContinuous"/>
    </xf>
    <xf numFmtId="9" fontId="12" fillId="3" borderId="15" xfId="22" applyFont="1" applyFill="1" applyBorder="1" applyAlignment="1" applyProtection="1">
      <alignment/>
      <protection locked="0"/>
    </xf>
    <xf numFmtId="0" fontId="0" fillId="4" borderId="14" xfId="0" applyFill="1" applyBorder="1" applyAlignment="1">
      <alignment horizontal="centerContinuous"/>
    </xf>
    <xf numFmtId="0" fontId="26" fillId="4" borderId="16" xfId="0" applyFont="1" applyFill="1" applyBorder="1" applyAlignment="1">
      <alignment horizontal="centerContinuous" vertical="center"/>
    </xf>
    <xf numFmtId="41" fontId="0" fillId="0" borderId="0" xfId="0" applyNumberFormat="1" applyAlignment="1">
      <alignment/>
    </xf>
    <xf numFmtId="0" fontId="27" fillId="0" borderId="0" xfId="0" applyFont="1" applyAlignment="1">
      <alignment horizontal="center"/>
    </xf>
    <xf numFmtId="169" fontId="9" fillId="0" borderId="0" xfId="16" applyNumberFormat="1" applyFont="1" applyAlignment="1" applyProtection="1">
      <alignment/>
      <protection/>
    </xf>
    <xf numFmtId="0" fontId="0" fillId="0" borderId="0" xfId="0" applyAlignment="1" applyProtection="1">
      <alignment/>
      <protection/>
    </xf>
    <xf numFmtId="1" fontId="9" fillId="0" borderId="0" xfId="0" applyNumberFormat="1" applyFont="1" applyAlignment="1" applyProtection="1">
      <alignment/>
      <protection/>
    </xf>
    <xf numFmtId="0" fontId="5" fillId="0" borderId="0" xfId="0" applyFont="1" applyAlignment="1" applyProtection="1">
      <alignment horizontal="left"/>
      <protection/>
    </xf>
    <xf numFmtId="0" fontId="9" fillId="3" borderId="13" xfId="0" applyFont="1" applyFill="1" applyBorder="1" applyAlignment="1" applyProtection="1">
      <alignment/>
      <protection/>
    </xf>
    <xf numFmtId="0" fontId="9" fillId="3" borderId="14" xfId="0" applyFont="1" applyFill="1" applyBorder="1" applyAlignment="1" applyProtection="1">
      <alignment/>
      <protection/>
    </xf>
    <xf numFmtId="0" fontId="9" fillId="0" borderId="0" xfId="0" applyFont="1" applyAlignment="1" applyProtection="1">
      <alignment horizontal="center" vertical="center" wrapText="1"/>
      <protection/>
    </xf>
    <xf numFmtId="169" fontId="0" fillId="0" borderId="0" xfId="16" applyNumberFormat="1" applyAlignment="1" applyProtection="1">
      <alignment/>
      <protection/>
    </xf>
    <xf numFmtId="0" fontId="9" fillId="0" borderId="0" xfId="15" applyFont="1" applyProtection="1">
      <alignment horizontal="center" vertical="center" wrapText="1"/>
      <protection/>
    </xf>
    <xf numFmtId="0" fontId="5" fillId="0" borderId="0" xfId="0" applyFont="1" applyAlignment="1" applyProtection="1">
      <alignment/>
      <protection/>
    </xf>
    <xf numFmtId="0" fontId="9" fillId="0" borderId="0" xfId="0" applyFont="1" applyBorder="1" applyAlignment="1" applyProtection="1">
      <alignment/>
      <protection/>
    </xf>
    <xf numFmtId="169" fontId="9" fillId="0" borderId="0" xfId="16" applyNumberFormat="1" applyFont="1" applyBorder="1" applyAlignment="1" applyProtection="1">
      <alignment/>
      <protection/>
    </xf>
    <xf numFmtId="0" fontId="28" fillId="4" borderId="17" xfId="0" applyFont="1" applyFill="1" applyBorder="1" applyAlignment="1" applyProtection="1">
      <alignment/>
      <protection/>
    </xf>
    <xf numFmtId="0" fontId="0" fillId="4" borderId="18" xfId="0" applyFill="1" applyBorder="1" applyAlignment="1" applyProtection="1">
      <alignment/>
      <protection/>
    </xf>
    <xf numFmtId="0" fontId="0" fillId="4" borderId="19" xfId="0" applyFill="1" applyBorder="1" applyAlignment="1" applyProtection="1">
      <alignment/>
      <protection/>
    </xf>
    <xf numFmtId="0" fontId="29" fillId="4" borderId="16" xfId="0" applyFont="1" applyFill="1" applyBorder="1" applyAlignment="1">
      <alignment horizontal="centerContinuous" vertical="center"/>
    </xf>
    <xf numFmtId="0" fontId="29" fillId="4" borderId="13" xfId="0" applyFont="1" applyFill="1" applyBorder="1" applyAlignment="1">
      <alignment horizontal="centerContinuous" vertical="center"/>
    </xf>
    <xf numFmtId="1" fontId="12" fillId="3" borderId="6" xfId="18" applyNumberFormat="1" applyFont="1" applyFill="1" applyBorder="1" applyAlignment="1" applyProtection="1">
      <alignment/>
      <protection locked="0"/>
    </xf>
    <xf numFmtId="174" fontId="12" fillId="3" borderId="12" xfId="16" applyNumberFormat="1" applyFont="1" applyFill="1" applyBorder="1" applyAlignment="1" applyProtection="1">
      <alignment/>
      <protection locked="0"/>
    </xf>
    <xf numFmtId="0" fontId="12" fillId="0" borderId="0" xfId="0" applyFont="1" applyFill="1" applyBorder="1" applyAlignment="1">
      <alignment/>
    </xf>
    <xf numFmtId="0" fontId="30" fillId="3" borderId="16" xfId="0" applyFont="1" applyFill="1" applyBorder="1" applyAlignment="1" applyProtection="1">
      <alignment vertical="center"/>
      <protection/>
    </xf>
    <xf numFmtId="0" fontId="0" fillId="0" borderId="20" xfId="0" applyFill="1" applyBorder="1" applyAlignment="1">
      <alignment/>
    </xf>
    <xf numFmtId="176" fontId="9" fillId="0" borderId="0" xfId="18" applyFont="1" applyFill="1" applyBorder="1" applyAlignment="1">
      <alignment horizontal="center" vertical="center" wrapText="1"/>
    </xf>
    <xf numFmtId="176" fontId="9" fillId="0" borderId="5" xfId="18" applyFont="1" applyFill="1" applyBorder="1" applyAlignment="1">
      <alignment horizontal="center" vertical="center" wrapText="1"/>
    </xf>
    <xf numFmtId="174" fontId="9" fillId="0" borderId="0" xfId="16" applyNumberFormat="1" applyFont="1" applyFill="1" applyBorder="1" applyAlignment="1" quotePrefix="1">
      <alignment horizontal="center" vertical="center" wrapText="1"/>
    </xf>
    <xf numFmtId="170" fontId="9" fillId="0" borderId="21" xfId="15" applyNumberFormat="1" applyFont="1" applyFill="1" applyBorder="1" applyAlignment="1" quotePrefix="1">
      <alignment horizontal="center" vertical="center" wrapText="1"/>
      <protection/>
    </xf>
    <xf numFmtId="9" fontId="12" fillId="3" borderId="6" xfId="22" applyFont="1" applyFill="1" applyBorder="1" applyAlignment="1" applyProtection="1">
      <alignment/>
      <protection locked="0"/>
    </xf>
    <xf numFmtId="0" fontId="16" fillId="5" borderId="22" xfId="0" applyFont="1" applyFill="1" applyBorder="1" applyAlignment="1">
      <alignment/>
    </xf>
    <xf numFmtId="0" fontId="9" fillId="5" borderId="23" xfId="0" applyFont="1" applyFill="1" applyBorder="1" applyAlignment="1" applyProtection="1">
      <alignment/>
      <protection/>
    </xf>
    <xf numFmtId="175" fontId="15" fillId="5" borderId="24" xfId="0" applyNumberFormat="1" applyFont="1" applyFill="1" applyBorder="1" applyAlignment="1" applyProtection="1">
      <alignment/>
      <protection/>
    </xf>
    <xf numFmtId="176" fontId="9" fillId="4" borderId="14" xfId="18" applyFont="1" applyFill="1" applyBorder="1" applyAlignment="1">
      <alignment horizontal="centerContinuous"/>
    </xf>
    <xf numFmtId="164" fontId="23" fillId="0" borderId="0" xfId="0" applyNumberFormat="1" applyFont="1" applyFill="1" applyBorder="1" applyAlignment="1" applyProtection="1">
      <alignment horizontal="right"/>
      <protection/>
    </xf>
    <xf numFmtId="1" fontId="9" fillId="3" borderId="6" xfId="16" applyNumberFormat="1" applyFont="1" applyFill="1" applyBorder="1" applyAlignment="1" applyProtection="1">
      <alignment/>
      <protection locked="0"/>
    </xf>
    <xf numFmtId="174" fontId="12" fillId="3" borderId="6" xfId="16" applyNumberFormat="1" applyFont="1" applyFill="1" applyBorder="1" applyAlignment="1" applyProtection="1">
      <alignment/>
      <protection locked="0"/>
    </xf>
    <xf numFmtId="0" fontId="16" fillId="5" borderId="16" xfId="0" applyFont="1" applyFill="1" applyBorder="1" applyAlignment="1">
      <alignment/>
    </xf>
    <xf numFmtId="0" fontId="9" fillId="5" borderId="13" xfId="0" applyFont="1" applyFill="1" applyBorder="1" applyAlignment="1" applyProtection="1">
      <alignment/>
      <protection/>
    </xf>
    <xf numFmtId="176" fontId="15" fillId="5" borderId="14" xfId="18" applyFont="1" applyFill="1" applyBorder="1" applyAlignment="1" applyProtection="1">
      <alignment/>
      <protection/>
    </xf>
    <xf numFmtId="10" fontId="0" fillId="3" borderId="25" xfId="22" applyNumberFormat="1" applyFill="1" applyBorder="1" applyAlignment="1" applyProtection="1">
      <alignment/>
      <protection locked="0"/>
    </xf>
    <xf numFmtId="0" fontId="14" fillId="6" borderId="4" xfId="0" applyFont="1" applyFill="1" applyBorder="1" applyAlignment="1" applyProtection="1">
      <alignment horizontal="centerContinuous"/>
      <protection/>
    </xf>
    <xf numFmtId="0" fontId="9" fillId="6" borderId="26" xfId="0" applyFont="1" applyFill="1" applyBorder="1" applyAlignment="1" applyProtection="1">
      <alignment horizontal="centerContinuous"/>
      <protection/>
    </xf>
    <xf numFmtId="0" fontId="9" fillId="6" borderId="27" xfId="0" applyFont="1" applyFill="1" applyBorder="1" applyAlignment="1" applyProtection="1">
      <alignment horizontal="centerContinuous"/>
      <protection/>
    </xf>
    <xf numFmtId="0" fontId="16" fillId="6" borderId="3" xfId="0" applyFont="1" applyFill="1" applyBorder="1" applyAlignment="1" applyProtection="1">
      <alignment horizontal="centerContinuous"/>
      <protection/>
    </xf>
    <xf numFmtId="0" fontId="9" fillId="6" borderId="28" xfId="0" applyFont="1" applyFill="1" applyBorder="1" applyAlignment="1" applyProtection="1">
      <alignment horizontal="centerContinuous"/>
      <protection/>
    </xf>
    <xf numFmtId="0" fontId="9" fillId="6" borderId="20" xfId="0" applyFont="1" applyFill="1" applyBorder="1" applyAlignment="1" applyProtection="1">
      <alignment horizontal="centerContinuous"/>
      <protection/>
    </xf>
    <xf numFmtId="0" fontId="19" fillId="6" borderId="29" xfId="0" applyFont="1" applyFill="1" applyBorder="1" applyAlignment="1">
      <alignment/>
    </xf>
    <xf numFmtId="0" fontId="11" fillId="6" borderId="30" xfId="0" applyFont="1" applyFill="1" applyBorder="1" applyAlignment="1">
      <alignment/>
    </xf>
    <xf numFmtId="0" fontId="9" fillId="6" borderId="30" xfId="0" applyFont="1" applyFill="1" applyBorder="1" applyAlignment="1">
      <alignment/>
    </xf>
    <xf numFmtId="0" fontId="0" fillId="6" borderId="30" xfId="0" applyFill="1" applyBorder="1" applyAlignment="1">
      <alignment/>
    </xf>
    <xf numFmtId="0" fontId="0" fillId="6" borderId="31" xfId="0" applyFill="1" applyBorder="1" applyAlignment="1">
      <alignment/>
    </xf>
    <xf numFmtId="0" fontId="11" fillId="6" borderId="0" xfId="0" applyFont="1" applyFill="1" applyBorder="1" applyAlignment="1">
      <alignment/>
    </xf>
    <xf numFmtId="0" fontId="9" fillId="6" borderId="0" xfId="0" applyFont="1" applyFill="1" applyBorder="1" applyAlignment="1">
      <alignment/>
    </xf>
    <xf numFmtId="0" fontId="0" fillId="6" borderId="0" xfId="0" applyFill="1" applyBorder="1" applyAlignment="1">
      <alignment/>
    </xf>
    <xf numFmtId="0" fontId="0" fillId="6" borderId="32" xfId="0" applyFill="1" applyBorder="1" applyAlignment="1">
      <alignment/>
    </xf>
    <xf numFmtId="169" fontId="9" fillId="6" borderId="0" xfId="16" applyNumberFormat="1" applyFont="1" applyFill="1" applyBorder="1" applyAlignment="1">
      <alignment/>
    </xf>
    <xf numFmtId="0" fontId="31" fillId="6" borderId="0" xfId="0" applyFont="1" applyFill="1" applyBorder="1" applyAlignment="1">
      <alignment/>
    </xf>
    <xf numFmtId="0" fontId="19" fillId="6" borderId="33" xfId="0" applyFont="1" applyFill="1" applyBorder="1" applyAlignment="1">
      <alignment/>
    </xf>
    <xf numFmtId="169" fontId="9" fillId="6" borderId="34" xfId="16" applyNumberFormat="1" applyFont="1" applyFill="1" applyBorder="1" applyAlignment="1">
      <alignment/>
    </xf>
    <xf numFmtId="0" fontId="9" fillId="6" borderId="34" xfId="0" applyFont="1" applyFill="1" applyBorder="1" applyAlignment="1">
      <alignment/>
    </xf>
    <xf numFmtId="0" fontId="9" fillId="6" borderId="35" xfId="0" applyFont="1" applyFill="1" applyBorder="1" applyAlignment="1">
      <alignment/>
    </xf>
    <xf numFmtId="0" fontId="16" fillId="7" borderId="22" xfId="0" applyFont="1" applyFill="1" applyBorder="1" applyAlignment="1">
      <alignment/>
    </xf>
    <xf numFmtId="0" fontId="12" fillId="7" borderId="23" xfId="0" applyFont="1" applyFill="1" applyBorder="1" applyAlignment="1">
      <alignment/>
    </xf>
    <xf numFmtId="175" fontId="21" fillId="7" borderId="24" xfId="18" applyNumberFormat="1" applyFont="1" applyFill="1" applyBorder="1" applyAlignment="1">
      <alignment/>
    </xf>
    <xf numFmtId="0" fontId="24" fillId="7" borderId="4" xfId="15" applyFont="1" applyFill="1" applyBorder="1" applyAlignment="1" quotePrefix="1">
      <alignment horizontal="left" vertical="center" wrapText="1"/>
      <protection/>
    </xf>
    <xf numFmtId="0" fontId="24" fillId="7" borderId="26" xfId="15" applyFont="1" applyFill="1" applyBorder="1" applyAlignment="1" quotePrefix="1">
      <alignment horizontal="left" vertical="center" wrapText="1"/>
      <protection/>
    </xf>
    <xf numFmtId="0" fontId="9" fillId="7" borderId="26" xfId="15" applyFont="1" applyFill="1" applyBorder="1" applyAlignment="1">
      <alignment horizontal="center" vertical="center" wrapText="1"/>
      <protection/>
    </xf>
    <xf numFmtId="0" fontId="9" fillId="7" borderId="27" xfId="15" applyFont="1" applyFill="1" applyBorder="1" applyAlignment="1">
      <alignment horizontal="center" vertical="center" wrapText="1"/>
      <protection/>
    </xf>
    <xf numFmtId="0" fontId="9" fillId="7" borderId="36" xfId="15" applyFont="1" applyFill="1" applyBorder="1" applyAlignment="1" quotePrefix="1">
      <alignment horizontal="center" vertical="center" wrapText="1"/>
      <protection/>
    </xf>
    <xf numFmtId="0" fontId="9" fillId="7" borderId="37" xfId="15" applyFont="1" applyFill="1" applyBorder="1" applyAlignment="1" quotePrefix="1">
      <alignment horizontal="center" vertical="center" wrapText="1"/>
      <protection/>
    </xf>
    <xf numFmtId="0" fontId="9" fillId="7" borderId="37" xfId="15" applyFont="1" applyFill="1" applyBorder="1" applyAlignment="1">
      <alignment horizontal="center" vertical="center" wrapText="1"/>
      <protection/>
    </xf>
    <xf numFmtId="0" fontId="9" fillId="7" borderId="38" xfId="15" applyFont="1" applyFill="1" applyBorder="1" applyAlignment="1">
      <alignment horizontal="center" vertical="center" wrapText="1"/>
      <protection/>
    </xf>
    <xf numFmtId="0" fontId="0" fillId="0" borderId="39" xfId="0" applyBorder="1" applyAlignment="1">
      <alignment/>
    </xf>
    <xf numFmtId="0" fontId="21" fillId="0" borderId="2" xfId="0" applyFont="1" applyFill="1" applyBorder="1" applyAlignment="1" applyProtection="1">
      <alignment/>
      <protection/>
    </xf>
    <xf numFmtId="175" fontId="21" fillId="0" borderId="5" xfId="18" applyNumberFormat="1" applyFont="1" applyFill="1" applyBorder="1" applyAlignment="1" applyProtection="1">
      <alignment/>
      <protection/>
    </xf>
    <xf numFmtId="168" fontId="21" fillId="0" borderId="5" xfId="0" applyNumberFormat="1" applyFont="1" applyFill="1" applyBorder="1" applyAlignment="1" applyProtection="1">
      <alignment horizontal="center"/>
      <protection/>
    </xf>
    <xf numFmtId="0" fontId="21" fillId="0" borderId="3" xfId="0" applyFont="1" applyFill="1" applyBorder="1" applyAlignment="1" applyProtection="1">
      <alignment/>
      <protection/>
    </xf>
    <xf numFmtId="0" fontId="21" fillId="0" borderId="20" xfId="18" applyNumberFormat="1" applyFont="1" applyFill="1" applyBorder="1" applyAlignment="1" applyProtection="1">
      <alignment horizontal="center"/>
      <protection/>
    </xf>
    <xf numFmtId="0" fontId="12" fillId="7" borderId="4" xfId="0" applyFont="1" applyFill="1" applyBorder="1" applyAlignment="1" applyProtection="1">
      <alignment/>
      <protection/>
    </xf>
    <xf numFmtId="169" fontId="12" fillId="7" borderId="26" xfId="16" applyNumberFormat="1" applyFont="1" applyFill="1" applyBorder="1" applyAlignment="1" applyProtection="1">
      <alignment/>
      <protection/>
    </xf>
    <xf numFmtId="175" fontId="12" fillId="7" borderId="26" xfId="18" applyNumberFormat="1" applyFont="1" applyFill="1" applyBorder="1" applyAlignment="1" applyProtection="1">
      <alignment/>
      <protection/>
    </xf>
    <xf numFmtId="174" fontId="12" fillId="7" borderId="26" xfId="16" applyNumberFormat="1" applyFont="1" applyFill="1" applyBorder="1" applyAlignment="1" applyProtection="1">
      <alignment/>
      <protection/>
    </xf>
    <xf numFmtId="174" fontId="12" fillId="7" borderId="27" xfId="16" applyNumberFormat="1" applyFont="1" applyFill="1" applyBorder="1" applyAlignment="1" applyProtection="1">
      <alignment/>
      <protection/>
    </xf>
    <xf numFmtId="0" fontId="12" fillId="7" borderId="2" xfId="0" applyFont="1" applyFill="1" applyBorder="1" applyAlignment="1" applyProtection="1">
      <alignment/>
      <protection/>
    </xf>
    <xf numFmtId="169" fontId="12" fillId="7" borderId="0" xfId="16" applyNumberFormat="1" applyFont="1" applyFill="1" applyBorder="1" applyAlignment="1" applyProtection="1">
      <alignment/>
      <protection/>
    </xf>
    <xf numFmtId="174" fontId="12" fillId="7" borderId="0" xfId="16" applyNumberFormat="1" applyFont="1" applyFill="1" applyBorder="1" applyAlignment="1" applyProtection="1">
      <alignment/>
      <protection/>
    </xf>
    <xf numFmtId="174" fontId="12" fillId="7" borderId="5" xfId="16" applyNumberFormat="1" applyFont="1" applyFill="1" applyBorder="1" applyAlignment="1" applyProtection="1">
      <alignment/>
      <protection/>
    </xf>
    <xf numFmtId="175" fontId="12" fillId="7" borderId="0" xfId="18" applyNumberFormat="1" applyFont="1" applyFill="1" applyBorder="1" applyAlignment="1" applyProtection="1">
      <alignment/>
      <protection/>
    </xf>
    <xf numFmtId="0" fontId="12" fillId="7" borderId="3" xfId="0" applyFont="1" applyFill="1" applyBorder="1" applyAlignment="1" applyProtection="1">
      <alignment/>
      <protection/>
    </xf>
    <xf numFmtId="174" fontId="12" fillId="7" borderId="28" xfId="16" applyNumberFormat="1" applyFont="1" applyFill="1" applyBorder="1" applyAlignment="1" applyProtection="1">
      <alignment/>
      <protection/>
    </xf>
    <xf numFmtId="174" fontId="12" fillId="7" borderId="20" xfId="16" applyNumberFormat="1" applyFont="1" applyFill="1" applyBorder="1" applyAlignment="1" applyProtection="1">
      <alignment/>
      <protection/>
    </xf>
    <xf numFmtId="0" fontId="15" fillId="0" borderId="0" xfId="0" applyFont="1" applyAlignment="1">
      <alignment/>
    </xf>
    <xf numFmtId="0" fontId="36" fillId="0" borderId="0" xfId="21" applyFont="1" applyAlignment="1">
      <alignment/>
    </xf>
    <xf numFmtId="169" fontId="33" fillId="0" borderId="2" xfId="16" applyNumberFormat="1" applyFont="1" applyFill="1" applyBorder="1" applyAlignment="1" applyProtection="1">
      <alignment horizontal="left"/>
      <protection/>
    </xf>
    <xf numFmtId="169" fontId="33" fillId="0" borderId="2" xfId="16" applyNumberFormat="1" applyFont="1" applyFill="1" applyBorder="1" applyAlignment="1" applyProtection="1">
      <alignment horizontal="left" wrapText="1"/>
      <protection/>
    </xf>
    <xf numFmtId="0" fontId="33" fillId="0" borderId="2" xfId="0" applyFont="1" applyFill="1" applyBorder="1" applyAlignment="1" applyProtection="1">
      <alignment/>
      <protection/>
    </xf>
    <xf numFmtId="169" fontId="33" fillId="0" borderId="2" xfId="16" applyNumberFormat="1" applyFont="1" applyFill="1" applyBorder="1" applyAlignment="1" applyProtection="1">
      <alignment/>
      <protection/>
    </xf>
    <xf numFmtId="171" fontId="0" fillId="0" borderId="2" xfId="0" applyNumberFormat="1" applyFill="1" applyBorder="1" applyAlignment="1" applyProtection="1">
      <alignment/>
      <protection/>
    </xf>
    <xf numFmtId="0" fontId="9" fillId="0" borderId="5" xfId="0" applyFont="1" applyFill="1" applyBorder="1" applyAlignment="1" applyProtection="1">
      <alignment/>
      <protection/>
    </xf>
    <xf numFmtId="0" fontId="33" fillId="0" borderId="2" xfId="0" applyFont="1" applyFill="1" applyBorder="1" applyAlignment="1" applyProtection="1">
      <alignment wrapText="1"/>
      <protection/>
    </xf>
    <xf numFmtId="0" fontId="9" fillId="0" borderId="40" xfId="0" applyFont="1" applyFill="1" applyBorder="1" applyAlignment="1" applyProtection="1">
      <alignment/>
      <protection/>
    </xf>
    <xf numFmtId="0" fontId="33" fillId="0" borderId="2" xfId="0" applyFont="1" applyFill="1" applyBorder="1" applyAlignment="1" applyProtection="1" quotePrefix="1">
      <alignment wrapText="1"/>
      <protection/>
    </xf>
    <xf numFmtId="175" fontId="13" fillId="0" borderId="5" xfId="18" applyNumberFormat="1" applyFont="1" applyFill="1" applyBorder="1" applyAlignment="1" applyProtection="1">
      <alignment/>
      <protection/>
    </xf>
    <xf numFmtId="0" fontId="0" fillId="0" borderId="2" xfId="0" applyFill="1" applyBorder="1" applyAlignment="1" applyProtection="1">
      <alignment/>
      <protection/>
    </xf>
    <xf numFmtId="0" fontId="0" fillId="0" borderId="5" xfId="0" applyFill="1" applyBorder="1" applyAlignment="1" applyProtection="1">
      <alignment/>
      <protection/>
    </xf>
    <xf numFmtId="0" fontId="20" fillId="0" borderId="2" xfId="0" applyFont="1" applyFill="1" applyBorder="1" applyAlignment="1" applyProtection="1">
      <alignment/>
      <protection/>
    </xf>
    <xf numFmtId="175" fontId="0" fillId="0" borderId="5" xfId="18" applyNumberFormat="1" applyFont="1" applyFill="1" applyBorder="1" applyAlignment="1" applyProtection="1">
      <alignment/>
      <protection/>
    </xf>
    <xf numFmtId="0" fontId="33" fillId="0" borderId="2" xfId="0" applyFont="1" applyFill="1" applyBorder="1" applyAlignment="1" applyProtection="1" quotePrefix="1">
      <alignment/>
      <protection/>
    </xf>
    <xf numFmtId="174" fontId="32" fillId="0" borderId="5" xfId="16" applyNumberFormat="1" applyFont="1" applyFill="1" applyBorder="1" applyAlignment="1" applyProtection="1">
      <alignment/>
      <protection/>
    </xf>
    <xf numFmtId="0" fontId="0" fillId="0" borderId="3" xfId="0" applyFill="1" applyBorder="1" applyAlignment="1" applyProtection="1">
      <alignment wrapText="1"/>
      <protection/>
    </xf>
    <xf numFmtId="175" fontId="13" fillId="0" borderId="20" xfId="18" applyNumberFormat="1" applyFont="1" applyFill="1" applyBorder="1" applyAlignment="1" applyProtection="1">
      <alignment/>
      <protection/>
    </xf>
    <xf numFmtId="0" fontId="33" fillId="0" borderId="2" xfId="0" applyFont="1" applyFill="1" applyBorder="1" applyAlignment="1" applyProtection="1">
      <alignment/>
      <protection/>
    </xf>
    <xf numFmtId="0" fontId="20" fillId="0" borderId="2" xfId="0" applyFont="1" applyFill="1" applyBorder="1" applyAlignment="1" applyProtection="1">
      <alignment horizontal="left" wrapText="1"/>
      <protection/>
    </xf>
    <xf numFmtId="0" fontId="9" fillId="0" borderId="2" xfId="0" applyFont="1" applyFill="1" applyBorder="1" applyAlignment="1" applyProtection="1">
      <alignment/>
      <protection/>
    </xf>
    <xf numFmtId="0" fontId="20" fillId="0" borderId="2" xfId="0" applyFont="1" applyFill="1" applyBorder="1" applyAlignment="1" applyProtection="1">
      <alignment wrapText="1"/>
      <protection/>
    </xf>
    <xf numFmtId="175" fontId="15" fillId="0" borderId="5" xfId="18" applyNumberFormat="1" applyFont="1" applyFill="1" applyBorder="1" applyAlignment="1" applyProtection="1">
      <alignment/>
      <protection/>
    </xf>
    <xf numFmtId="3" fontId="15" fillId="0" borderId="5" xfId="18" applyNumberFormat="1" applyFont="1" applyFill="1" applyBorder="1" applyAlignment="1" applyProtection="1">
      <alignment/>
      <protection/>
    </xf>
    <xf numFmtId="0" fontId="9" fillId="0" borderId="0" xfId="0" applyFont="1" applyFill="1" applyAlignment="1" applyProtection="1">
      <alignment/>
      <protection/>
    </xf>
    <xf numFmtId="0" fontId="9" fillId="0" borderId="0" xfId="0" applyFont="1" applyFill="1" applyBorder="1" applyAlignment="1" applyProtection="1">
      <alignment/>
      <protection/>
    </xf>
    <xf numFmtId="0" fontId="0" fillId="0" borderId="0" xfId="0" applyFill="1" applyBorder="1" applyAlignment="1" applyProtection="1">
      <alignment/>
      <protection/>
    </xf>
    <xf numFmtId="169" fontId="33" fillId="0" borderId="3" xfId="16" applyNumberFormat="1" applyFont="1" applyFill="1" applyBorder="1" applyAlignment="1" applyProtection="1">
      <alignment wrapText="1"/>
      <protection/>
    </xf>
    <xf numFmtId="0" fontId="0" fillId="0" borderId="5" xfId="0" applyFill="1" applyBorder="1" applyAlignment="1">
      <alignment/>
    </xf>
    <xf numFmtId="0" fontId="0" fillId="0" borderId="41" xfId="0" applyFill="1" applyBorder="1" applyAlignment="1" applyProtection="1">
      <alignment/>
      <protection/>
    </xf>
    <xf numFmtId="0" fontId="9" fillId="7" borderId="42" xfId="0" applyFont="1" applyFill="1" applyBorder="1" applyAlignment="1" applyProtection="1">
      <alignment horizontal="centerContinuous"/>
      <protection/>
    </xf>
    <xf numFmtId="0" fontId="5" fillId="3" borderId="43" xfId="0" applyFont="1" applyFill="1" applyBorder="1" applyAlignment="1" applyProtection="1">
      <alignment horizontal="centerContinuous"/>
      <protection/>
    </xf>
    <xf numFmtId="9" fontId="0" fillId="3" borderId="44" xfId="22" applyFill="1" applyBorder="1" applyAlignment="1" applyProtection="1">
      <alignment/>
      <protection locked="0"/>
    </xf>
    <xf numFmtId="9" fontId="9" fillId="3" borderId="44" xfId="22" applyFont="1" applyFill="1" applyBorder="1" applyAlignment="1" applyProtection="1">
      <alignment/>
      <protection locked="0"/>
    </xf>
    <xf numFmtId="174" fontId="0" fillId="0" borderId="5" xfId="16" applyNumberFormat="1" applyFont="1" applyFill="1" applyBorder="1" applyAlignment="1">
      <alignment/>
    </xf>
    <xf numFmtId="1" fontId="9" fillId="3" borderId="45" xfId="0" applyNumberFormat="1" applyFont="1" applyFill="1" applyBorder="1" applyAlignment="1" applyProtection="1">
      <alignment/>
      <protection locked="0"/>
    </xf>
    <xf numFmtId="167" fontId="9" fillId="3" borderId="15" xfId="0" applyNumberFormat="1" applyFont="1" applyFill="1" applyBorder="1" applyAlignment="1" applyProtection="1">
      <alignment/>
      <protection locked="0"/>
    </xf>
    <xf numFmtId="0" fontId="0" fillId="3" borderId="7" xfId="0" applyFill="1" applyBorder="1" applyAlignment="1" applyProtection="1">
      <alignment/>
      <protection locked="0"/>
    </xf>
    <xf numFmtId="0" fontId="0" fillId="3" borderId="6" xfId="0" applyFill="1" applyBorder="1" applyAlignment="1" applyProtection="1">
      <alignment/>
      <protection locked="0"/>
    </xf>
    <xf numFmtId="0" fontId="0" fillId="3" borderId="15" xfId="0" applyFill="1" applyBorder="1" applyAlignment="1" applyProtection="1">
      <alignment/>
      <protection locked="0"/>
    </xf>
    <xf numFmtId="176" fontId="0" fillId="3" borderId="7" xfId="18" applyNumberFormat="1" applyFill="1" applyBorder="1" applyAlignment="1" applyProtection="1">
      <alignment/>
      <protection locked="0"/>
    </xf>
    <xf numFmtId="176" fontId="0" fillId="3" borderId="15" xfId="18" applyNumberFormat="1" applyFill="1" applyBorder="1" applyAlignment="1" applyProtection="1">
      <alignment/>
      <protection locked="0"/>
    </xf>
    <xf numFmtId="167" fontId="0" fillId="3" borderId="7" xfId="16" applyNumberFormat="1" applyFill="1" applyBorder="1" applyAlignment="1" applyProtection="1">
      <alignment/>
      <protection locked="0"/>
    </xf>
    <xf numFmtId="176" fontId="0" fillId="3" borderId="15" xfId="18" applyFill="1" applyBorder="1" applyAlignment="1" applyProtection="1">
      <alignment/>
      <protection locked="0"/>
    </xf>
    <xf numFmtId="176" fontId="0" fillId="3" borderId="6" xfId="18" applyFill="1" applyBorder="1" applyAlignment="1" applyProtection="1">
      <alignment/>
      <protection locked="0"/>
    </xf>
    <xf numFmtId="10" fontId="0" fillId="3" borderId="12" xfId="22" applyNumberFormat="1" applyFill="1" applyBorder="1" applyAlignment="1" applyProtection="1">
      <alignment/>
      <protection locked="0"/>
    </xf>
    <xf numFmtId="0" fontId="37" fillId="7" borderId="46" xfId="0" applyFont="1" applyFill="1" applyBorder="1" applyAlignment="1" applyProtection="1">
      <alignment horizontal="left"/>
      <protection/>
    </xf>
    <xf numFmtId="0" fontId="28" fillId="4" borderId="17" xfId="0" applyFont="1" applyFill="1" applyBorder="1" applyAlignment="1">
      <alignment/>
    </xf>
    <xf numFmtId="0" fontId="12" fillId="4" borderId="19" xfId="0" applyFont="1" applyFill="1" applyBorder="1" applyAlignment="1">
      <alignment/>
    </xf>
    <xf numFmtId="0" fontId="12" fillId="4" borderId="18" xfId="0" applyFont="1" applyFill="1" applyBorder="1" applyAlignment="1">
      <alignment/>
    </xf>
    <xf numFmtId="0" fontId="28" fillId="4" borderId="4" xfId="0" applyFont="1" applyFill="1" applyBorder="1" applyAlignment="1">
      <alignment/>
    </xf>
    <xf numFmtId="0" fontId="12" fillId="4" borderId="26" xfId="0" applyFont="1" applyFill="1" applyBorder="1" applyAlignment="1">
      <alignment/>
    </xf>
    <xf numFmtId="0" fontId="12" fillId="4" borderId="27" xfId="0" applyFont="1" applyFill="1" applyBorder="1" applyAlignment="1">
      <alignment/>
    </xf>
    <xf numFmtId="0" fontId="9" fillId="4" borderId="36" xfId="0" applyFont="1" applyFill="1" applyBorder="1" applyAlignment="1">
      <alignment/>
    </xf>
    <xf numFmtId="0" fontId="0" fillId="4" borderId="37" xfId="0" applyFill="1" applyBorder="1" applyAlignment="1">
      <alignment/>
    </xf>
    <xf numFmtId="0" fontId="39" fillId="4" borderId="38" xfId="0" applyFont="1" applyFill="1" applyBorder="1" applyAlignment="1" quotePrefix="1">
      <alignment horizontal="right"/>
    </xf>
    <xf numFmtId="0" fontId="20" fillId="0" borderId="3" xfId="0" applyFont="1" applyFill="1" applyBorder="1" applyAlignment="1">
      <alignment/>
    </xf>
    <xf numFmtId="0" fontId="40" fillId="0" borderId="2" xfId="0" applyFont="1" applyFill="1" applyBorder="1" applyAlignment="1">
      <alignment/>
    </xf>
    <xf numFmtId="0" fontId="40" fillId="0" borderId="2" xfId="0" applyFont="1" applyBorder="1" applyAlignment="1">
      <alignment/>
    </xf>
    <xf numFmtId="0" fontId="40" fillId="0" borderId="3" xfId="0" applyFont="1" applyFill="1" applyBorder="1" applyAlignment="1">
      <alignment/>
    </xf>
    <xf numFmtId="0" fontId="28" fillId="4" borderId="18" xfId="0" applyFont="1" applyFill="1" applyBorder="1" applyAlignment="1">
      <alignment/>
    </xf>
    <xf numFmtId="0" fontId="38" fillId="4" borderId="17" xfId="0" applyFont="1" applyFill="1" applyBorder="1" applyAlignment="1">
      <alignment/>
    </xf>
    <xf numFmtId="175" fontId="21" fillId="3" borderId="47" xfId="18" applyNumberFormat="1" applyFont="1" applyFill="1" applyBorder="1" applyAlignment="1" applyProtection="1">
      <alignment/>
      <protection locked="0"/>
    </xf>
    <xf numFmtId="0" fontId="28" fillId="7" borderId="16" xfId="0" applyFont="1" applyFill="1" applyBorder="1" applyAlignment="1">
      <alignment/>
    </xf>
    <xf numFmtId="0" fontId="0" fillId="7" borderId="13" xfId="0" applyFill="1" applyBorder="1" applyAlignment="1">
      <alignment/>
    </xf>
    <xf numFmtId="0" fontId="0" fillId="7" borderId="48" xfId="0" applyFill="1" applyBorder="1" applyAlignment="1">
      <alignment/>
    </xf>
    <xf numFmtId="0" fontId="19" fillId="6" borderId="16" xfId="16" applyNumberFormat="1" applyFont="1" applyFill="1" applyBorder="1" applyAlignment="1" applyProtection="1">
      <alignment horizontal="center"/>
      <protection/>
    </xf>
    <xf numFmtId="0" fontId="19" fillId="6" borderId="13" xfId="16" applyNumberFormat="1" applyFont="1" applyFill="1" applyBorder="1" applyAlignment="1" applyProtection="1">
      <alignment horizontal="center"/>
      <protection/>
    </xf>
    <xf numFmtId="0" fontId="19" fillId="6" borderId="14" xfId="16" applyNumberFormat="1" applyFont="1" applyFill="1" applyBorder="1" applyAlignment="1" applyProtection="1">
      <alignment horizontal="center"/>
      <protection/>
    </xf>
    <xf numFmtId="0" fontId="28" fillId="4" borderId="19" xfId="0" applyFont="1" applyFill="1" applyBorder="1" applyAlignment="1">
      <alignment/>
    </xf>
    <xf numFmtId="0" fontId="40" fillId="0" borderId="49" xfId="0" applyFont="1" applyFill="1" applyBorder="1" applyAlignment="1">
      <alignment/>
    </xf>
    <xf numFmtId="0" fontId="20" fillId="0" borderId="28" xfId="0" applyFont="1" applyFill="1" applyBorder="1" applyAlignment="1">
      <alignment/>
    </xf>
    <xf numFmtId="0" fontId="43" fillId="6" borderId="50" xfId="0" applyFont="1" applyFill="1" applyBorder="1" applyAlignment="1">
      <alignment/>
    </xf>
    <xf numFmtId="0" fontId="44" fillId="6" borderId="50" xfId="0" applyFont="1" applyFill="1" applyBorder="1" applyAlignment="1">
      <alignment/>
    </xf>
  </cellXfs>
  <cellStyles count="11">
    <cellStyle name="Normal" xfId="0"/>
    <cellStyle name="Centr. wrap" xfId="15"/>
    <cellStyle name="Comma" xfId="16"/>
    <cellStyle name="Comma [0]" xfId="17"/>
    <cellStyle name="Currency" xfId="18"/>
    <cellStyle name="Currency [0]" xfId="19"/>
    <cellStyle name="Edit text" xfId="20"/>
    <cellStyle name="Hyperlink" xfId="21"/>
    <cellStyle name="Percent" xfId="22"/>
    <cellStyle name="Times roman" xfId="23"/>
    <cellStyle name="Whit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495300</xdr:colOff>
      <xdr:row>16</xdr:row>
      <xdr:rowOff>104775</xdr:rowOff>
    </xdr:from>
    <xdr:to>
      <xdr:col>12</xdr:col>
      <xdr:colOff>476250</xdr:colOff>
      <xdr:row>19</xdr:row>
      <xdr:rowOff>47625</xdr:rowOff>
    </xdr:to>
    <xdr:sp>
      <xdr:nvSpPr>
        <xdr:cNvPr id="1" name="Rectangle 2"/>
        <xdr:cNvSpPr>
          <a:spLocks/>
        </xdr:cNvSpPr>
      </xdr:nvSpPr>
      <xdr:spPr>
        <a:xfrm>
          <a:off x="4505325" y="3467100"/>
          <a:ext cx="2171700" cy="4000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fPrintsWithSheet="0"/>
  </xdr:twoCellAnchor>
  <xdr:twoCellAnchor editAs="oneCell">
    <xdr:from>
      <xdr:col>11</xdr:col>
      <xdr:colOff>123825</xdr:colOff>
      <xdr:row>1</xdr:row>
      <xdr:rowOff>257175</xdr:rowOff>
    </xdr:from>
    <xdr:to>
      <xdr:col>13</xdr:col>
      <xdr:colOff>523875</xdr:colOff>
      <xdr:row>5</xdr:row>
      <xdr:rowOff>57150</xdr:rowOff>
    </xdr:to>
    <xdr:pic>
      <xdr:nvPicPr>
        <xdr:cNvPr id="2" name="Picture 4"/>
        <xdr:cNvPicPr preferRelativeResize="1">
          <a:picLocks noChangeAspect="1"/>
        </xdr:cNvPicPr>
      </xdr:nvPicPr>
      <xdr:blipFill>
        <a:blip r:embed="rId1"/>
        <a:stretch>
          <a:fillRect/>
        </a:stretch>
      </xdr:blipFill>
      <xdr:spPr>
        <a:xfrm>
          <a:off x="5791200" y="638175"/>
          <a:ext cx="19526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704850</xdr:colOff>
      <xdr:row>0</xdr:row>
      <xdr:rowOff>142875</xdr:rowOff>
    </xdr:from>
    <xdr:to>
      <xdr:col>7</xdr:col>
      <xdr:colOff>1676400</xdr:colOff>
      <xdr:row>4</xdr:row>
      <xdr:rowOff>152400</xdr:rowOff>
    </xdr:to>
    <xdr:pic>
      <xdr:nvPicPr>
        <xdr:cNvPr id="1" name="Picture 29"/>
        <xdr:cNvPicPr preferRelativeResize="1">
          <a:picLocks noChangeAspect="1"/>
        </xdr:cNvPicPr>
      </xdr:nvPicPr>
      <xdr:blipFill>
        <a:blip r:embed="rId1"/>
        <a:stretch>
          <a:fillRect/>
        </a:stretch>
      </xdr:blipFill>
      <xdr:spPr>
        <a:xfrm>
          <a:off x="5953125" y="142875"/>
          <a:ext cx="1952625" cy="609600"/>
        </a:xfrm>
        <a:prstGeom prst="rect">
          <a:avLst/>
        </a:prstGeom>
        <a:solidFill>
          <a:srgbClr val="FFFFFF"/>
        </a:solidFill>
        <a:ln w="9525" cmpd="sng">
          <a:noFill/>
        </a:ln>
      </xdr:spPr>
    </xdr:pic>
    <xdr:clientData/>
  </xdr:twoCellAnchor>
  <xdr:twoCellAnchor>
    <xdr:from>
      <xdr:col>7</xdr:col>
      <xdr:colOff>209550</xdr:colOff>
      <xdr:row>27</xdr:row>
      <xdr:rowOff>9525</xdr:rowOff>
    </xdr:from>
    <xdr:to>
      <xdr:col>9</xdr:col>
      <xdr:colOff>685800</xdr:colOff>
      <xdr:row>30</xdr:row>
      <xdr:rowOff>19050</xdr:rowOff>
    </xdr:to>
    <xdr:sp>
      <xdr:nvSpPr>
        <xdr:cNvPr id="2" name="Rectangle 57"/>
        <xdr:cNvSpPr>
          <a:spLocks/>
        </xdr:cNvSpPr>
      </xdr:nvSpPr>
      <xdr:spPr>
        <a:xfrm>
          <a:off x="6438900" y="4905375"/>
          <a:ext cx="2476500" cy="4953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171450</xdr:colOff>
      <xdr:row>17</xdr:row>
      <xdr:rowOff>66675</xdr:rowOff>
    </xdr:from>
    <xdr:ext cx="1552575" cy="600075"/>
    <xdr:sp>
      <xdr:nvSpPr>
        <xdr:cNvPr id="1" name="Rectangle 4"/>
        <xdr:cNvSpPr>
          <a:spLocks/>
        </xdr:cNvSpPr>
      </xdr:nvSpPr>
      <xdr:spPr>
        <a:xfrm>
          <a:off x="6924675" y="3362325"/>
          <a:ext cx="1552575" cy="6000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fPrintsWithSheet="0"/>
  </xdr:oneCellAnchor>
  <xdr:twoCellAnchor editAs="oneCell">
    <xdr:from>
      <xdr:col>10</xdr:col>
      <xdr:colOff>371475</xdr:colOff>
      <xdr:row>1</xdr:row>
      <xdr:rowOff>238125</xdr:rowOff>
    </xdr:from>
    <xdr:to>
      <xdr:col>13</xdr:col>
      <xdr:colOff>466725</xdr:colOff>
      <xdr:row>4</xdr:row>
      <xdr:rowOff>123825</xdr:rowOff>
    </xdr:to>
    <xdr:pic>
      <xdr:nvPicPr>
        <xdr:cNvPr id="2" name="Picture 8"/>
        <xdr:cNvPicPr preferRelativeResize="1">
          <a:picLocks noChangeAspect="1"/>
        </xdr:cNvPicPr>
      </xdr:nvPicPr>
      <xdr:blipFill>
        <a:blip r:embed="rId1"/>
        <a:stretch>
          <a:fillRect/>
        </a:stretch>
      </xdr:blipFill>
      <xdr:spPr>
        <a:xfrm>
          <a:off x="7124700" y="371475"/>
          <a:ext cx="1952625" cy="619125"/>
        </a:xfrm>
        <a:prstGeom prst="rect">
          <a:avLst/>
        </a:prstGeom>
        <a:solidFill>
          <a:srgbClr val="FFFFFF"/>
        </a:solidFill>
        <a:ln w="9525" cmpd="sng">
          <a:noFill/>
        </a:ln>
      </xdr:spPr>
    </xdr:pic>
    <xdr:clientData/>
  </xdr:twoCellAnchor>
  <xdr:twoCellAnchor>
    <xdr:from>
      <xdr:col>6</xdr:col>
      <xdr:colOff>276225</xdr:colOff>
      <xdr:row>23</xdr:row>
      <xdr:rowOff>123825</xdr:rowOff>
    </xdr:from>
    <xdr:to>
      <xdr:col>11</xdr:col>
      <xdr:colOff>104775</xdr:colOff>
      <xdr:row>26</xdr:row>
      <xdr:rowOff>28575</xdr:rowOff>
    </xdr:to>
    <xdr:grpSp>
      <xdr:nvGrpSpPr>
        <xdr:cNvPr id="3" name="Group 17"/>
        <xdr:cNvGrpSpPr>
          <a:grpSpLocks/>
        </xdr:cNvGrpSpPr>
      </xdr:nvGrpSpPr>
      <xdr:grpSpPr>
        <a:xfrm>
          <a:off x="4552950" y="4648200"/>
          <a:ext cx="2924175" cy="514350"/>
          <a:chOff x="478" y="488"/>
          <a:chExt cx="307" cy="54"/>
        </a:xfrm>
        <a:solidFill>
          <a:srgbClr val="FFFFFF"/>
        </a:solidFill>
      </xdr:grpSpPr>
      <xdr:sp>
        <xdr:nvSpPr>
          <xdr:cNvPr id="4" name="TextBox 14"/>
          <xdr:cNvSpPr txBox="1">
            <a:spLocks noChangeArrowheads="1"/>
          </xdr:cNvSpPr>
        </xdr:nvSpPr>
        <xdr:spPr>
          <a:xfrm>
            <a:off x="478" y="488"/>
            <a:ext cx="307" cy="30"/>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200" b="1" i="1" u="none" baseline="0">
                <a:solidFill>
                  <a:srgbClr val="FF0000"/>
                </a:solidFill>
              </a:rPr>
              <a:t>Expense timeline is shown below</a:t>
            </a:r>
          </a:p>
        </xdr:txBody>
      </xdr:sp>
      <xdr:sp>
        <xdr:nvSpPr>
          <xdr:cNvPr id="5" name="Line 15"/>
          <xdr:cNvSpPr>
            <a:spLocks/>
          </xdr:cNvSpPr>
        </xdr:nvSpPr>
        <xdr:spPr>
          <a:xfrm>
            <a:off x="631" y="518"/>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381000</xdr:colOff>
      <xdr:row>0</xdr:row>
      <xdr:rowOff>247650</xdr:rowOff>
    </xdr:from>
    <xdr:to>
      <xdr:col>13</xdr:col>
      <xdr:colOff>590550</xdr:colOff>
      <xdr:row>3</xdr:row>
      <xdr:rowOff>95250</xdr:rowOff>
    </xdr:to>
    <xdr:pic>
      <xdr:nvPicPr>
        <xdr:cNvPr id="1" name="Picture 28"/>
        <xdr:cNvPicPr preferRelativeResize="1">
          <a:picLocks noChangeAspect="1"/>
        </xdr:cNvPicPr>
      </xdr:nvPicPr>
      <xdr:blipFill>
        <a:blip r:embed="rId1"/>
        <a:stretch>
          <a:fillRect/>
        </a:stretch>
      </xdr:blipFill>
      <xdr:spPr>
        <a:xfrm>
          <a:off x="7153275" y="247650"/>
          <a:ext cx="1952625" cy="609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vco.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C2:P23"/>
  <sheetViews>
    <sheetView showGridLines="0" showRowColHeaders="0" tabSelected="1" workbookViewId="0" topLeftCell="A1">
      <selection activeCell="K18" sqref="K18"/>
    </sheetView>
  </sheetViews>
  <sheetFormatPr defaultColWidth="9.33203125" defaultRowHeight="10.5"/>
  <cols>
    <col min="2" max="2" width="4.83203125" style="0" customWidth="1"/>
    <col min="11" max="11" width="10.33203125" style="0" customWidth="1"/>
    <col min="13" max="13" width="17.83203125" style="0" customWidth="1"/>
  </cols>
  <sheetData>
    <row r="1" ht="30" customHeight="1"/>
    <row r="2" spans="3:14" ht="22.5">
      <c r="C2" s="45"/>
      <c r="D2" s="45"/>
      <c r="E2" s="45"/>
      <c r="F2" s="45"/>
      <c r="G2" s="45"/>
      <c r="H2" s="45"/>
      <c r="I2" s="45"/>
      <c r="J2" s="45"/>
      <c r="K2" s="45"/>
      <c r="L2" s="45"/>
      <c r="M2" s="45"/>
      <c r="N2" s="45"/>
    </row>
    <row r="5" ht="20.25">
      <c r="C5" s="16"/>
    </row>
    <row r="6" ht="20.25">
      <c r="C6" s="16"/>
    </row>
    <row r="7" ht="19.5" customHeight="1" thickBot="1"/>
    <row r="8" spans="3:16" ht="15">
      <c r="C8" s="90"/>
      <c r="D8" s="91"/>
      <c r="E8" s="92"/>
      <c r="F8" s="93"/>
      <c r="G8" s="93"/>
      <c r="H8" s="93"/>
      <c r="I8" s="93"/>
      <c r="J8" s="93"/>
      <c r="K8" s="93"/>
      <c r="L8" s="93"/>
      <c r="M8" s="93"/>
      <c r="N8" s="93"/>
      <c r="O8" s="93"/>
      <c r="P8" s="94"/>
    </row>
    <row r="9" spans="3:16" ht="15">
      <c r="C9" s="209" t="s">
        <v>104</v>
      </c>
      <c r="D9" s="95"/>
      <c r="E9" s="96"/>
      <c r="F9" s="97"/>
      <c r="G9" s="97"/>
      <c r="H9" s="97"/>
      <c r="I9" s="97"/>
      <c r="J9" s="97"/>
      <c r="K9" s="97"/>
      <c r="L9" s="97"/>
      <c r="M9" s="97"/>
      <c r="N9" s="97"/>
      <c r="O9" s="97"/>
      <c r="P9" s="98"/>
    </row>
    <row r="10" spans="3:16" ht="15">
      <c r="C10" s="209" t="s">
        <v>100</v>
      </c>
      <c r="D10" s="95"/>
      <c r="E10" s="96"/>
      <c r="F10" s="97"/>
      <c r="G10" s="97"/>
      <c r="H10" s="97"/>
      <c r="I10" s="97"/>
      <c r="J10" s="97"/>
      <c r="K10" s="97"/>
      <c r="L10" s="97"/>
      <c r="M10" s="97"/>
      <c r="N10" s="97"/>
      <c r="O10" s="97"/>
      <c r="P10" s="98"/>
    </row>
    <row r="11" spans="3:16" ht="15" customHeight="1">
      <c r="C11" s="209" t="s">
        <v>99</v>
      </c>
      <c r="D11" s="99"/>
      <c r="E11" s="96"/>
      <c r="F11" s="100"/>
      <c r="G11" s="97"/>
      <c r="H11" s="97"/>
      <c r="I11" s="97"/>
      <c r="J11" s="97"/>
      <c r="K11" s="97"/>
      <c r="L11" s="97"/>
      <c r="M11" s="97"/>
      <c r="N11" s="97"/>
      <c r="O11" s="97"/>
      <c r="P11" s="98"/>
    </row>
    <row r="12" spans="3:16" ht="15">
      <c r="C12" s="210"/>
      <c r="D12" s="99"/>
      <c r="E12" s="96"/>
      <c r="F12" s="97"/>
      <c r="G12" s="97"/>
      <c r="H12" s="97"/>
      <c r="I12" s="97"/>
      <c r="J12" s="97"/>
      <c r="K12" s="97"/>
      <c r="L12" s="97"/>
      <c r="M12" s="97"/>
      <c r="N12" s="97"/>
      <c r="O12" s="97"/>
      <c r="P12" s="98"/>
    </row>
    <row r="13" spans="3:16" ht="15">
      <c r="C13" s="209" t="s">
        <v>92</v>
      </c>
      <c r="D13" s="99"/>
      <c r="E13" s="96"/>
      <c r="F13" s="97"/>
      <c r="G13" s="97"/>
      <c r="H13" s="97"/>
      <c r="I13" s="97"/>
      <c r="J13" s="97"/>
      <c r="K13" s="97"/>
      <c r="L13" s="97"/>
      <c r="M13" s="97"/>
      <c r="N13" s="97"/>
      <c r="O13" s="97"/>
      <c r="P13" s="98"/>
    </row>
    <row r="14" spans="3:16" ht="15">
      <c r="C14" s="209" t="s">
        <v>93</v>
      </c>
      <c r="D14" s="99"/>
      <c r="E14" s="96"/>
      <c r="F14" s="96"/>
      <c r="G14" s="97"/>
      <c r="H14" s="97"/>
      <c r="I14" s="97"/>
      <c r="J14" s="97"/>
      <c r="K14" s="97"/>
      <c r="L14" s="97"/>
      <c r="M14" s="97"/>
      <c r="N14" s="97"/>
      <c r="O14" s="97"/>
      <c r="P14" s="98"/>
    </row>
    <row r="15" spans="3:16" ht="15.75" thickBot="1">
      <c r="C15" s="101"/>
      <c r="D15" s="102"/>
      <c r="E15" s="103"/>
      <c r="F15" s="103"/>
      <c r="G15" s="103"/>
      <c r="H15" s="103"/>
      <c r="I15" s="103"/>
      <c r="J15" s="103"/>
      <c r="K15" s="103"/>
      <c r="L15" s="103"/>
      <c r="M15" s="103"/>
      <c r="N15" s="103"/>
      <c r="O15" s="103"/>
      <c r="P15" s="104"/>
    </row>
    <row r="18" ht="12.75">
      <c r="C18" s="135" t="s">
        <v>94</v>
      </c>
    </row>
    <row r="19" ht="12.75">
      <c r="C19" s="135" t="s">
        <v>96</v>
      </c>
    </row>
    <row r="20" ht="12.75">
      <c r="C20" s="135" t="s">
        <v>95</v>
      </c>
    </row>
    <row r="21" ht="15" customHeight="1">
      <c r="C21" s="135" t="s">
        <v>97</v>
      </c>
    </row>
    <row r="23" ht="15.75">
      <c r="C23" s="136" t="s">
        <v>98</v>
      </c>
    </row>
  </sheetData>
  <sheetProtection password="C53C" sheet="1" objects="1" scenarios="1"/>
  <hyperlinks>
    <hyperlink ref="C23" r:id="rId1" display="http://www.livco.com/"/>
  </hyperlinks>
  <printOptions/>
  <pageMargins left="0.75" right="0.75" top="2" bottom="1" header="0.5" footer="0.5"/>
  <pageSetup fitToHeight="1" fitToWidth="1" horizontalDpi="600" verticalDpi="600" orientation="landscape" scale="83" r:id="rId4"/>
  <headerFooter alignWithMargins="0">
    <oddFooter>&amp;L&amp;F
0329-PRD-ADM&amp;R© 1999 Livingston and Co., Inc</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2:ES117"/>
  <sheetViews>
    <sheetView showGridLines="0" showOutlineSymbols="0" workbookViewId="0" topLeftCell="A1">
      <selection activeCell="J19" sqref="J19"/>
    </sheetView>
  </sheetViews>
  <sheetFormatPr defaultColWidth="9.33203125" defaultRowHeight="10.5" outlineLevelRow="1"/>
  <cols>
    <col min="1" max="1" width="4.83203125" style="46" customWidth="1"/>
    <col min="2" max="2" width="43.66015625" style="46" customWidth="1"/>
    <col min="3" max="3" width="11" style="5" customWidth="1"/>
    <col min="4" max="4" width="2.83203125" style="5" customWidth="1"/>
    <col min="5" max="5" width="29.5" style="5" customWidth="1"/>
    <col min="6" max="6" width="14.33203125" style="5" customWidth="1"/>
    <col min="7" max="7" width="2.83203125" style="5" customWidth="1"/>
    <col min="8" max="8" width="30.33203125" style="5" customWidth="1"/>
    <col min="9" max="9" width="4.66015625" style="5" customWidth="1"/>
    <col min="10" max="10" width="14.5" style="5" customWidth="1"/>
    <col min="11" max="16384" width="9.33203125" style="5" customWidth="1"/>
  </cols>
  <sheetData>
    <row r="1" ht="11.25" customHeight="1" thickBot="1"/>
    <row r="2" spans="2:45" ht="18">
      <c r="B2" s="84" t="s">
        <v>30</v>
      </c>
      <c r="C2" s="85"/>
      <c r="D2" s="85"/>
      <c r="E2" s="86"/>
      <c r="G2" s="47"/>
      <c r="H2" s="47"/>
      <c r="I2" s="47"/>
      <c r="J2" s="47"/>
      <c r="K2" s="47"/>
      <c r="L2" s="47"/>
      <c r="M2" s="47"/>
      <c r="N2" s="47"/>
      <c r="O2" s="47"/>
      <c r="P2" s="47"/>
      <c r="Q2" s="47"/>
      <c r="R2" s="47"/>
      <c r="S2" s="47"/>
      <c r="AI2"/>
      <c r="AJ2"/>
      <c r="AK2"/>
      <c r="AL2"/>
      <c r="AM2"/>
      <c r="AN2" s="47"/>
      <c r="AO2" s="47"/>
      <c r="AP2" s="47"/>
      <c r="AQ2" s="47"/>
      <c r="AR2" s="47"/>
      <c r="AS2" s="47"/>
    </row>
    <row r="3" spans="2:45" ht="15.75" thickBot="1">
      <c r="B3" s="87" t="s">
        <v>31</v>
      </c>
      <c r="C3" s="88"/>
      <c r="D3" s="88"/>
      <c r="E3" s="89"/>
      <c r="G3" s="47"/>
      <c r="H3" s="47"/>
      <c r="I3" s="47"/>
      <c r="J3" s="47"/>
      <c r="K3" s="47"/>
      <c r="L3" s="47"/>
      <c r="M3" s="47"/>
      <c r="N3" s="47"/>
      <c r="O3" s="47"/>
      <c r="P3" s="47"/>
      <c r="Q3" s="47"/>
      <c r="R3" s="47"/>
      <c r="S3" s="47"/>
      <c r="AI3"/>
      <c r="AJ3"/>
      <c r="AK3"/>
      <c r="AL3"/>
      <c r="AM3"/>
      <c r="AN3" s="47"/>
      <c r="AO3" s="47"/>
      <c r="AP3" s="47"/>
      <c r="AQ3" s="47"/>
      <c r="AR3" s="47"/>
      <c r="AS3" s="47"/>
    </row>
    <row r="4" spans="2:45" ht="6.75" customHeight="1">
      <c r="B4" s="5"/>
      <c r="H4" s="47"/>
      <c r="I4" s="47"/>
      <c r="J4" s="47"/>
      <c r="K4" s="47"/>
      <c r="L4" s="47"/>
      <c r="M4" s="47"/>
      <c r="N4" s="47"/>
      <c r="O4" s="47"/>
      <c r="P4" s="47"/>
      <c r="Q4" s="47"/>
      <c r="R4" s="47"/>
      <c r="S4" s="47"/>
      <c r="AI4"/>
      <c r="AJ4"/>
      <c r="AK4"/>
      <c r="AL4"/>
      <c r="AM4"/>
      <c r="AN4" s="47"/>
      <c r="AO4" s="47"/>
      <c r="AP4" s="47"/>
      <c r="AQ4" s="47"/>
      <c r="AR4" s="47"/>
      <c r="AS4" s="47"/>
    </row>
    <row r="5" spans="2:45" ht="20.25">
      <c r="B5" s="15" t="s">
        <v>33</v>
      </c>
      <c r="H5" s="47"/>
      <c r="I5" s="47"/>
      <c r="J5" s="47"/>
      <c r="K5" s="47"/>
      <c r="L5" s="47"/>
      <c r="M5" s="47"/>
      <c r="N5" s="47"/>
      <c r="O5" s="47"/>
      <c r="P5" s="47"/>
      <c r="Q5" s="47"/>
      <c r="R5" s="47"/>
      <c r="S5" s="47"/>
      <c r="AI5"/>
      <c r="AJ5"/>
      <c r="AK5"/>
      <c r="AL5"/>
      <c r="AM5"/>
      <c r="AN5" s="47"/>
      <c r="AO5" s="47"/>
      <c r="AP5" s="47"/>
      <c r="AQ5" s="47"/>
      <c r="AR5" s="47"/>
      <c r="AS5" s="47"/>
    </row>
    <row r="6" spans="2:45" ht="6" customHeight="1" thickBot="1">
      <c r="B6" s="5"/>
      <c r="F6"/>
      <c r="H6" s="47"/>
      <c r="I6" s="47"/>
      <c r="J6" s="47"/>
      <c r="K6" s="47"/>
      <c r="L6" s="47"/>
      <c r="M6" s="47"/>
      <c r="N6" s="47"/>
      <c r="O6" s="47"/>
      <c r="P6" s="47"/>
      <c r="Q6" s="47"/>
      <c r="R6" s="47"/>
      <c r="S6" s="47"/>
      <c r="AI6"/>
      <c r="AJ6"/>
      <c r="AK6"/>
      <c r="AL6"/>
      <c r="AM6"/>
      <c r="AN6" s="47"/>
      <c r="AO6" s="47"/>
      <c r="AP6" s="47"/>
      <c r="AQ6" s="47"/>
      <c r="AR6" s="47"/>
      <c r="AS6" s="47"/>
    </row>
    <row r="7" spans="3:45" ht="11.25" thickBot="1">
      <c r="C7" s="183" t="s">
        <v>35</v>
      </c>
      <c r="D7" s="167"/>
      <c r="E7" s="167"/>
      <c r="F7" s="167"/>
      <c r="G7" s="167"/>
      <c r="H7" s="168" t="s">
        <v>0</v>
      </c>
      <c r="I7" s="47"/>
      <c r="J7" s="47"/>
      <c r="K7" s="47"/>
      <c r="L7" s="47"/>
      <c r="M7" s="47"/>
      <c r="N7" s="47"/>
      <c r="O7" s="47"/>
      <c r="P7" s="47"/>
      <c r="Q7" s="47"/>
      <c r="R7" s="47"/>
      <c r="S7" s="47"/>
      <c r="AI7"/>
      <c r="AJ7"/>
      <c r="AK7"/>
      <c r="AL7"/>
      <c r="AM7"/>
      <c r="AN7" s="47"/>
      <c r="AO7" s="47"/>
      <c r="AP7" s="47"/>
      <c r="AQ7" s="47"/>
      <c r="AR7" s="47"/>
      <c r="AS7" s="47"/>
    </row>
    <row r="8" spans="2:45" ht="11.25" thickBot="1">
      <c r="B8" s="49" t="s">
        <v>29</v>
      </c>
      <c r="C8" s="48"/>
      <c r="D8" s="47"/>
      <c r="E8" s="47"/>
      <c r="F8" s="47"/>
      <c r="G8" s="47"/>
      <c r="H8" s="47"/>
      <c r="I8" s="47"/>
      <c r="J8" s="47"/>
      <c r="K8" s="47"/>
      <c r="L8" s="47"/>
      <c r="M8" s="47"/>
      <c r="N8" s="47"/>
      <c r="O8" s="47"/>
      <c r="P8" s="47"/>
      <c r="Q8" s="47"/>
      <c r="R8" s="47"/>
      <c r="S8" s="47"/>
      <c r="AI8"/>
      <c r="AJ8"/>
      <c r="AK8"/>
      <c r="AL8"/>
      <c r="AM8"/>
      <c r="AN8" s="47"/>
      <c r="AO8"/>
      <c r="AP8"/>
      <c r="AQ8"/>
      <c r="AR8" s="47"/>
      <c r="AS8" s="47"/>
    </row>
    <row r="9" spans="2:45" ht="19.5" thickBot="1">
      <c r="B9" s="66" t="s">
        <v>32</v>
      </c>
      <c r="C9" s="50"/>
      <c r="D9" s="51"/>
      <c r="E9"/>
      <c r="F9" s="47"/>
      <c r="G9" s="47"/>
      <c r="H9" s="47"/>
      <c r="I9" s="47"/>
      <c r="J9" s="47"/>
      <c r="K9" s="47"/>
      <c r="L9" s="47"/>
      <c r="M9" s="47"/>
      <c r="N9" s="47"/>
      <c r="O9" s="47"/>
      <c r="P9" s="47"/>
      <c r="Q9" s="47"/>
      <c r="R9" s="47"/>
      <c r="S9" s="47"/>
      <c r="AI9"/>
      <c r="AJ9"/>
      <c r="AK9"/>
      <c r="AL9"/>
      <c r="AM9"/>
      <c r="AN9" s="47"/>
      <c r="AO9" s="47"/>
      <c r="AP9" s="47"/>
      <c r="AQ9" s="47"/>
      <c r="AR9" s="47"/>
      <c r="AS9" s="47"/>
    </row>
    <row r="10" spans="2:45" ht="6.75" customHeight="1" thickBot="1">
      <c r="B10" s="5"/>
      <c r="C10" s="48"/>
      <c r="D10" s="47"/>
      <c r="E10" s="47"/>
      <c r="F10" s="47"/>
      <c r="G10" s="47"/>
      <c r="H10" s="47"/>
      <c r="I10" s="47"/>
      <c r="J10" s="47"/>
      <c r="K10" s="47"/>
      <c r="L10" s="47"/>
      <c r="M10" s="47"/>
      <c r="N10" s="47"/>
      <c r="O10" s="47"/>
      <c r="P10" s="47"/>
      <c r="Q10" s="47"/>
      <c r="R10" s="47"/>
      <c r="S10" s="47"/>
      <c r="AI10"/>
      <c r="AJ10"/>
      <c r="AK10"/>
      <c r="AL10"/>
      <c r="AM10"/>
      <c r="AN10" s="47"/>
      <c r="AO10" s="47"/>
      <c r="AP10" s="47"/>
      <c r="AQ10" s="47"/>
      <c r="AR10" s="47"/>
      <c r="AS10" s="47"/>
    </row>
    <row r="11" spans="1:45" ht="15.75">
      <c r="A11" s="47"/>
      <c r="B11" s="58" t="s">
        <v>101</v>
      </c>
      <c r="C11" s="59"/>
      <c r="D11" s="47"/>
      <c r="E11" s="58" t="s">
        <v>75</v>
      </c>
      <c r="F11" s="59"/>
      <c r="G11" s="47"/>
      <c r="H11" s="58" t="s">
        <v>34</v>
      </c>
      <c r="I11" s="60"/>
      <c r="J11" s="59"/>
      <c r="K11" s="47"/>
      <c r="L11" s="47"/>
      <c r="M11" s="47"/>
      <c r="N11" s="47"/>
      <c r="O11" s="47"/>
      <c r="P11" s="47"/>
      <c r="Q11" s="47"/>
      <c r="R11" s="47"/>
      <c r="S11" s="47"/>
      <c r="AI11"/>
      <c r="AJ11"/>
      <c r="AK11"/>
      <c r="AL11"/>
      <c r="AM11"/>
      <c r="AN11" s="47"/>
      <c r="AO11" s="47"/>
      <c r="AP11" s="47"/>
      <c r="AQ11" s="47"/>
      <c r="AR11" s="47"/>
      <c r="AS11" s="47"/>
    </row>
    <row r="12" spans="2:48" ht="12.75">
      <c r="B12" s="137" t="s">
        <v>55</v>
      </c>
      <c r="C12" s="172">
        <v>8</v>
      </c>
      <c r="D12" s="47"/>
      <c r="E12" s="143"/>
      <c r="F12" s="144"/>
      <c r="H12" s="155" t="s">
        <v>79</v>
      </c>
      <c r="I12" s="161"/>
      <c r="J12" s="144"/>
      <c r="K12" s="47"/>
      <c r="L12" s="47"/>
      <c r="M12" s="47"/>
      <c r="N12" s="47"/>
      <c r="O12" s="47"/>
      <c r="P12" s="47"/>
      <c r="Q12" s="47"/>
      <c r="R12" s="47"/>
      <c r="S12" s="47"/>
      <c r="T12" s="47"/>
      <c r="U12" s="47"/>
      <c r="V12" s="47"/>
      <c r="X12" s="47"/>
      <c r="Y12" s="47"/>
      <c r="Z12" s="47"/>
      <c r="AA12" s="47"/>
      <c r="AB12" s="47"/>
      <c r="AC12" s="47"/>
      <c r="AD12" s="47"/>
      <c r="AE12" s="47"/>
      <c r="AF12" s="47"/>
      <c r="AG12" s="47"/>
      <c r="AH12" s="47"/>
      <c r="AI12"/>
      <c r="AJ12"/>
      <c r="AK12"/>
      <c r="AL12"/>
      <c r="AM12"/>
      <c r="AN12" s="47"/>
      <c r="AO12" s="47"/>
      <c r="AP12" s="47"/>
      <c r="AQ12" s="47"/>
      <c r="AR12" s="47"/>
      <c r="AS12" s="47"/>
      <c r="AU12" s="47"/>
      <c r="AV12" s="47"/>
    </row>
    <row r="13" spans="2:61" ht="11.25" customHeight="1">
      <c r="B13" s="138" t="s">
        <v>54</v>
      </c>
      <c r="C13" s="78">
        <v>30</v>
      </c>
      <c r="E13" s="145" t="s">
        <v>69</v>
      </c>
      <c r="F13" s="146">
        <f>C19*C24*C21</f>
        <v>80676</v>
      </c>
      <c r="H13" s="156" t="s">
        <v>84</v>
      </c>
      <c r="I13" s="169">
        <v>0.5</v>
      </c>
      <c r="J13" s="159">
        <f>F13*I13</f>
        <v>40338</v>
      </c>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c r="AJ13"/>
      <c r="AK13"/>
      <c r="AL13"/>
      <c r="AM13"/>
      <c r="AN13" s="47"/>
      <c r="AO13" s="47"/>
      <c r="AP13" s="47"/>
      <c r="AQ13" s="47"/>
      <c r="AR13" s="47"/>
      <c r="AS13" s="47"/>
      <c r="AT13" s="47"/>
      <c r="AU13" s="47"/>
      <c r="AV13" s="47"/>
      <c r="AW13" s="52"/>
      <c r="AX13" s="52"/>
      <c r="AY13" s="52"/>
      <c r="AZ13" s="52"/>
      <c r="BA13" s="52"/>
      <c r="BB13" s="52"/>
      <c r="BC13" s="52"/>
      <c r="BD13" s="52"/>
      <c r="BE13" s="52"/>
      <c r="BF13" s="52"/>
      <c r="BG13" s="52"/>
      <c r="BH13" s="52"/>
      <c r="BI13" s="52"/>
    </row>
    <row r="14" spans="2:48" ht="25.5">
      <c r="B14" s="138" t="s">
        <v>56</v>
      </c>
      <c r="C14" s="173">
        <v>112.5</v>
      </c>
      <c r="E14" s="147"/>
      <c r="F14" s="148"/>
      <c r="H14" s="157"/>
      <c r="I14" s="162"/>
      <c r="J14" s="142"/>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c r="AJ14"/>
      <c r="AK14"/>
      <c r="AL14"/>
      <c r="AM14"/>
      <c r="AN14" s="47"/>
      <c r="AO14" s="47"/>
      <c r="AP14" s="47"/>
      <c r="AQ14" s="47"/>
      <c r="AR14" s="47"/>
      <c r="AS14" s="47"/>
      <c r="AT14" s="47"/>
      <c r="AU14" s="47"/>
      <c r="AV14" s="47"/>
    </row>
    <row r="15" spans="1:61" ht="12.75">
      <c r="A15" s="53"/>
      <c r="B15" s="139"/>
      <c r="C15" s="142"/>
      <c r="D15" s="47"/>
      <c r="E15" s="149" t="s">
        <v>76</v>
      </c>
      <c r="F15" s="142"/>
      <c r="G15" s="47"/>
      <c r="H15" s="157"/>
      <c r="I15" s="162"/>
      <c r="J15" s="142"/>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c r="AJ15"/>
      <c r="AK15"/>
      <c r="AL15"/>
      <c r="AM15"/>
      <c r="AN15" s="47"/>
      <c r="AO15" s="47"/>
      <c r="AP15" s="47"/>
      <c r="AQ15" s="47"/>
      <c r="AR15" s="47"/>
      <c r="AS15" s="47"/>
      <c r="AT15" s="47"/>
      <c r="AU15" s="47"/>
      <c r="AV15" s="47"/>
      <c r="AW15" s="47"/>
      <c r="AX15" s="47"/>
      <c r="AY15" s="47"/>
      <c r="AZ15" s="47"/>
      <c r="BA15" s="47"/>
      <c r="BB15" s="47"/>
      <c r="BC15" s="47"/>
      <c r="BD15" s="47"/>
      <c r="BE15" s="47"/>
      <c r="BF15" s="47"/>
      <c r="BG15" s="47"/>
      <c r="BH15" s="47"/>
      <c r="BI15" s="47"/>
    </row>
    <row r="16" spans="1:61" ht="12.75">
      <c r="A16" s="53"/>
      <c r="B16" s="137" t="s">
        <v>58</v>
      </c>
      <c r="C16" s="174">
        <v>8</v>
      </c>
      <c r="E16" s="145" t="s">
        <v>72</v>
      </c>
      <c r="F16" s="150">
        <f>C26/C16*C19*(C22-C21)</f>
        <v>40338.00000000001</v>
      </c>
      <c r="G16" s="47"/>
      <c r="H16" s="157"/>
      <c r="I16" s="162"/>
      <c r="J16" s="142"/>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c r="AJ16"/>
      <c r="AK16"/>
      <c r="AL16"/>
      <c r="AM16"/>
      <c r="AN16" s="47"/>
      <c r="AO16" s="47"/>
      <c r="AP16" s="47"/>
      <c r="AQ16" s="47"/>
      <c r="AR16" s="47"/>
      <c r="AS16" s="47"/>
      <c r="AT16" s="47"/>
      <c r="AU16" s="47"/>
      <c r="AV16" s="47"/>
      <c r="AW16" s="47"/>
      <c r="AX16" s="47"/>
      <c r="AY16" s="47"/>
      <c r="AZ16" s="47"/>
      <c r="BA16" s="47"/>
      <c r="BB16" s="47"/>
      <c r="BC16" s="47"/>
      <c r="BD16" s="47"/>
      <c r="BE16" s="47"/>
      <c r="BF16" s="47"/>
      <c r="BG16" s="47"/>
      <c r="BH16" s="47"/>
      <c r="BI16" s="47"/>
    </row>
    <row r="17" spans="1:48" ht="12.75" customHeight="1">
      <c r="A17" s="53"/>
      <c r="B17" s="137" t="s">
        <v>57</v>
      </c>
      <c r="C17" s="175">
        <v>3</v>
      </c>
      <c r="D17" s="47"/>
      <c r="E17" s="151" t="s">
        <v>74</v>
      </c>
      <c r="F17" s="152">
        <f>C26*C17*C18*C27</f>
        <v>4668.750000000001</v>
      </c>
      <c r="G17" s="47"/>
      <c r="H17" s="157" t="s">
        <v>83</v>
      </c>
      <c r="I17" s="162"/>
      <c r="J17" s="142"/>
      <c r="K17" s="47"/>
      <c r="L17" s="47"/>
      <c r="M17" s="47"/>
      <c r="N17" s="47"/>
      <c r="O17" s="47"/>
      <c r="P17" s="47"/>
      <c r="Q17" s="47"/>
      <c r="R17" s="47"/>
      <c r="S17" s="47"/>
      <c r="T17" s="47"/>
      <c r="U17" s="47"/>
      <c r="V17" s="47"/>
      <c r="W17" s="47"/>
      <c r="X17" s="47"/>
      <c r="Y17" s="47"/>
      <c r="Z17" s="47"/>
      <c r="AA17" s="47"/>
      <c r="AI17"/>
      <c r="AJ17"/>
      <c r="AK17"/>
      <c r="AL17"/>
      <c r="AM17"/>
      <c r="AO17" s="47"/>
      <c r="AP17" s="47"/>
      <c r="AQ17" s="47"/>
      <c r="AR17" s="47"/>
      <c r="AS17" s="47"/>
      <c r="AT17" s="47"/>
      <c r="AU17" s="47"/>
      <c r="AV17" s="47"/>
    </row>
    <row r="18" spans="1:48" ht="12.75">
      <c r="A18" s="53"/>
      <c r="B18" s="140" t="s">
        <v>59</v>
      </c>
      <c r="C18" s="176">
        <v>249</v>
      </c>
      <c r="D18" s="47"/>
      <c r="E18" s="151" t="s">
        <v>73</v>
      </c>
      <c r="F18" s="146">
        <f>SUM(F16:F17)</f>
        <v>45006.75000000001</v>
      </c>
      <c r="G18" s="47"/>
      <c r="H18" s="158" t="s">
        <v>85</v>
      </c>
      <c r="I18" s="169">
        <v>0.2</v>
      </c>
      <c r="J18" s="160">
        <f>I18*F18</f>
        <v>9001.350000000002</v>
      </c>
      <c r="K18" s="47"/>
      <c r="L18" s="47"/>
      <c r="M18" s="47"/>
      <c r="N18" s="47"/>
      <c r="O18" s="47"/>
      <c r="P18" s="47"/>
      <c r="Q18" s="47"/>
      <c r="R18" s="47"/>
      <c r="S18" s="47"/>
      <c r="T18" s="47"/>
      <c r="U18" s="47"/>
      <c r="V18" s="47"/>
      <c r="W18" s="47"/>
      <c r="X18" s="47"/>
      <c r="Y18" s="47"/>
      <c r="Z18" s="47"/>
      <c r="AA18" s="47"/>
      <c r="AI18"/>
      <c r="AJ18"/>
      <c r="AK18"/>
      <c r="AL18"/>
      <c r="AM18"/>
      <c r="AO18" s="47"/>
      <c r="AP18" s="47"/>
      <c r="AQ18" s="47"/>
      <c r="AR18" s="47"/>
      <c r="AS18" s="47"/>
      <c r="AT18" s="47"/>
      <c r="AU18" s="47"/>
      <c r="AV18" s="47"/>
    </row>
    <row r="19" spans="1:48" ht="12.75">
      <c r="A19" s="53"/>
      <c r="B19" s="140" t="s">
        <v>63</v>
      </c>
      <c r="C19" s="171">
        <f>C12*C14*C16*C17*C18</f>
        <v>5378400</v>
      </c>
      <c r="D19" s="47"/>
      <c r="E19" s="147"/>
      <c r="F19" s="148"/>
      <c r="G19" s="47"/>
      <c r="H19" s="139"/>
      <c r="I19" s="163"/>
      <c r="J19" s="148"/>
      <c r="K19" s="47"/>
      <c r="L19" s="47"/>
      <c r="M19" s="47"/>
      <c r="N19" s="47"/>
      <c r="O19" s="47"/>
      <c r="P19" s="47"/>
      <c r="Q19" s="47"/>
      <c r="R19" s="47"/>
      <c r="S19" s="47"/>
      <c r="T19" s="47"/>
      <c r="U19" s="47"/>
      <c r="V19" s="47"/>
      <c r="W19" s="47"/>
      <c r="X19" s="47"/>
      <c r="Y19" s="47"/>
      <c r="Z19" s="47"/>
      <c r="AA19" s="47"/>
      <c r="AI19"/>
      <c r="AJ19"/>
      <c r="AK19"/>
      <c r="AL19"/>
      <c r="AM19"/>
      <c r="AO19" s="47"/>
      <c r="AP19" s="47"/>
      <c r="AQ19" s="47"/>
      <c r="AR19" s="47"/>
      <c r="AS19" s="47"/>
      <c r="AT19" s="47"/>
      <c r="AU19" s="47"/>
      <c r="AV19" s="47"/>
    </row>
    <row r="20" spans="1:48" ht="12.75" customHeight="1">
      <c r="A20" s="53"/>
      <c r="B20" s="140"/>
      <c r="C20" s="142"/>
      <c r="D20" s="47"/>
      <c r="E20" s="149" t="s">
        <v>80</v>
      </c>
      <c r="F20" s="142"/>
      <c r="H20" s="139"/>
      <c r="I20" s="163"/>
      <c r="J20" s="148"/>
      <c r="K20" s="47"/>
      <c r="L20" s="47"/>
      <c r="M20" s="47"/>
      <c r="N20" s="47"/>
      <c r="O20" s="47"/>
      <c r="P20" s="47"/>
      <c r="Q20" s="47"/>
      <c r="R20" s="47"/>
      <c r="S20" s="47"/>
      <c r="T20" s="47"/>
      <c r="U20" s="47"/>
      <c r="V20" s="47"/>
      <c r="W20" s="47"/>
      <c r="X20" s="47"/>
      <c r="Y20" s="47"/>
      <c r="Z20" s="47"/>
      <c r="AA20" s="47"/>
      <c r="AI20"/>
      <c r="AJ20"/>
      <c r="AK20"/>
      <c r="AL20"/>
      <c r="AM20"/>
      <c r="AO20" s="47"/>
      <c r="AP20" s="47"/>
      <c r="AQ20" s="47"/>
      <c r="AR20" s="47"/>
      <c r="AS20" s="47"/>
      <c r="AT20" s="47"/>
      <c r="AU20" s="47"/>
      <c r="AV20" s="47"/>
    </row>
    <row r="21" spans="1:48" ht="12.75">
      <c r="A21" s="53"/>
      <c r="B21" s="139" t="s">
        <v>70</v>
      </c>
      <c r="C21" s="177">
        <v>1.5</v>
      </c>
      <c r="D21" s="47"/>
      <c r="E21" s="145" t="s">
        <v>82</v>
      </c>
      <c r="F21" s="150">
        <f>C30*C17*C18*C31</f>
        <v>11671.875</v>
      </c>
      <c r="H21" s="139"/>
      <c r="I21" s="163"/>
      <c r="J21" s="148"/>
      <c r="K21" s="47"/>
      <c r="L21" s="47"/>
      <c r="M21" s="47"/>
      <c r="N21" s="47"/>
      <c r="O21" s="47"/>
      <c r="P21" s="47"/>
      <c r="Q21" s="47"/>
      <c r="R21" s="47"/>
      <c r="S21" s="47"/>
      <c r="T21" s="47"/>
      <c r="U21" s="47"/>
      <c r="V21" s="47"/>
      <c r="W21" s="47"/>
      <c r="X21" s="47"/>
      <c r="Y21" s="47"/>
      <c r="Z21" s="47"/>
      <c r="AA21" s="47"/>
      <c r="AI21" s="47"/>
      <c r="AJ21" s="47"/>
      <c r="AK21" s="47"/>
      <c r="AQ21" s="47"/>
      <c r="AR21" s="47"/>
      <c r="AS21" s="47"/>
      <c r="AT21" s="47"/>
      <c r="AU21" s="47"/>
      <c r="AV21" s="47"/>
    </row>
    <row r="22" spans="1:48" ht="27">
      <c r="A22" s="53"/>
      <c r="B22" s="139" t="s">
        <v>71</v>
      </c>
      <c r="C22" s="178">
        <v>1.8</v>
      </c>
      <c r="D22" s="47"/>
      <c r="E22" s="151" t="s">
        <v>81</v>
      </c>
      <c r="F22" s="152">
        <f>C19*C32*C21</f>
        <v>4033.8</v>
      </c>
      <c r="H22" s="143" t="s">
        <v>89</v>
      </c>
      <c r="I22" s="163"/>
      <c r="J22" s="148"/>
      <c r="K22" s="47"/>
      <c r="L22" s="47"/>
      <c r="M22" s="47"/>
      <c r="N22" s="47"/>
      <c r="O22" s="47"/>
      <c r="P22" s="47"/>
      <c r="Q22" s="47"/>
      <c r="R22" s="47"/>
      <c r="S22" s="47"/>
      <c r="T22" s="47"/>
      <c r="U22" s="47"/>
      <c r="V22" s="47"/>
      <c r="W22" s="47"/>
      <c r="X22" s="47"/>
      <c r="Y22" s="47"/>
      <c r="Z22" s="47"/>
      <c r="AA22" s="47"/>
      <c r="AI22" s="47"/>
      <c r="AJ22" s="47"/>
      <c r="AK22" s="47"/>
      <c r="AQ22" s="47"/>
      <c r="AR22" s="47"/>
      <c r="AS22" s="47"/>
      <c r="AT22" s="47"/>
      <c r="AU22" s="47"/>
      <c r="AV22" s="47"/>
    </row>
    <row r="23" spans="2:10" s="47" customFormat="1" ht="26.25" thickBot="1">
      <c r="B23" s="137"/>
      <c r="C23" s="165"/>
      <c r="E23" s="143" t="s">
        <v>77</v>
      </c>
      <c r="F23" s="146">
        <f>SUM(F21:F22)</f>
        <v>15705.675</v>
      </c>
      <c r="H23" s="158" t="s">
        <v>90</v>
      </c>
      <c r="I23" s="170">
        <v>0.1</v>
      </c>
      <c r="J23" s="159">
        <f>I23*F23</f>
        <v>1570.5675</v>
      </c>
    </row>
    <row r="24" spans="2:10" s="47" customFormat="1" ht="16.5" thickBot="1" thickTop="1">
      <c r="B24" s="139" t="s">
        <v>78</v>
      </c>
      <c r="C24" s="83">
        <v>0.01</v>
      </c>
      <c r="E24" s="153"/>
      <c r="F24" s="154"/>
      <c r="H24" s="73" t="s">
        <v>52</v>
      </c>
      <c r="I24" s="74"/>
      <c r="J24" s="75">
        <f>J23+J18+J13</f>
        <v>50909.9175</v>
      </c>
    </row>
    <row r="25" spans="2:10" s="47" customFormat="1" ht="6.75" customHeight="1" thickBot="1">
      <c r="B25" s="141"/>
      <c r="C25" s="166"/>
      <c r="H25" s="5"/>
      <c r="I25" s="5"/>
      <c r="J25" s="5"/>
    </row>
    <row r="26" spans="2:10" s="47" customFormat="1" ht="15" customHeight="1" thickBot="1">
      <c r="B26" s="139" t="s">
        <v>61</v>
      </c>
      <c r="C26" s="179">
        <v>0.2</v>
      </c>
      <c r="H26" s="80" t="s">
        <v>68</v>
      </c>
      <c r="I26" s="81"/>
      <c r="J26" s="82">
        <f>J24/C19</f>
        <v>0.009465625</v>
      </c>
    </row>
    <row r="27" spans="2:3" s="47" customFormat="1" ht="12.75">
      <c r="B27" s="139" t="s">
        <v>62</v>
      </c>
      <c r="C27" s="180">
        <v>31.25</v>
      </c>
    </row>
    <row r="28" spans="2:3" s="47" customFormat="1" ht="12.75">
      <c r="B28" s="139"/>
      <c r="C28" s="148"/>
    </row>
    <row r="29" spans="2:3" s="47" customFormat="1" ht="12.75">
      <c r="B29" s="139" t="s">
        <v>87</v>
      </c>
      <c r="C29" s="148"/>
    </row>
    <row r="30" spans="2:3" s="47" customFormat="1" ht="12.75">
      <c r="B30" s="139" t="s">
        <v>88</v>
      </c>
      <c r="C30" s="179">
        <v>0.5</v>
      </c>
    </row>
    <row r="31" spans="2:3" s="47" customFormat="1" ht="12.75">
      <c r="B31" s="139" t="s">
        <v>86</v>
      </c>
      <c r="C31" s="181">
        <v>31.25</v>
      </c>
    </row>
    <row r="32" spans="2:149" s="47" customFormat="1" ht="26.25" thickBot="1">
      <c r="B32" s="164" t="s">
        <v>60</v>
      </c>
      <c r="C32" s="182">
        <v>0.0005</v>
      </c>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row>
    <row r="33" spans="1:43" ht="10.5">
      <c r="A33" s="47"/>
      <c r="B33"/>
      <c r="C33"/>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54"/>
      <c r="AQ33" s="47"/>
    </row>
    <row r="34" spans="1:43" ht="10.5">
      <c r="A34" s="47"/>
      <c r="B34"/>
      <c r="C34"/>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Q34" s="47"/>
    </row>
    <row r="35" spans="1:43" ht="10.5" outlineLevel="1">
      <c r="A35" s="47"/>
      <c r="B35"/>
      <c r="C35"/>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Q35" s="47"/>
    </row>
    <row r="36" spans="1:43" ht="10.5" outlineLevel="1">
      <c r="A36" s="47"/>
      <c r="B36"/>
      <c r="C36"/>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Q36" s="47"/>
    </row>
    <row r="37" spans="1:43" ht="10.5" outlineLevel="1">
      <c r="A37" s="47"/>
      <c r="B37"/>
      <c r="C3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Q37" s="47"/>
    </row>
    <row r="38" spans="1:43" ht="10.5" outlineLevel="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Q38" s="47"/>
    </row>
    <row r="39" spans="1:43" ht="10.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Q39" s="47"/>
    </row>
    <row r="40" spans="1:43" ht="10.5" outlineLevel="1">
      <c r="A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Q40" s="47"/>
    </row>
    <row r="41" spans="1:43" ht="10.5" outlineLevel="1">
      <c r="A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Q41" s="47"/>
    </row>
    <row r="42" spans="1:43" ht="10.5" outlineLevel="1">
      <c r="A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Q42" s="47"/>
    </row>
    <row r="43" spans="1:43" ht="10.5" outlineLevel="1">
      <c r="A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Q43" s="47"/>
    </row>
    <row r="44" spans="1:43" ht="10.5" outlineLevel="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Q44" s="47"/>
    </row>
    <row r="45" spans="1:43" ht="10.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Q45" s="47"/>
    </row>
    <row r="46" spans="1:43" ht="10.5" outlineLevel="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Q46" s="47"/>
    </row>
    <row r="47" spans="1:43" ht="10.5" outlineLevel="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Q47" s="47"/>
    </row>
    <row r="48" spans="1:43" ht="10.5" outlineLevel="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Q48" s="47"/>
    </row>
    <row r="49" spans="1:43" ht="10.5" outlineLevel="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Q49" s="47"/>
    </row>
    <row r="50" spans="1:43" s="55" customFormat="1" ht="10.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Q50" s="47"/>
    </row>
    <row r="51" spans="1:43" ht="10.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Q51" s="47"/>
    </row>
    <row r="52" spans="1:43" ht="10.5" outlineLevel="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Q52" s="47"/>
    </row>
    <row r="53" spans="1:43" ht="10.5" outlineLevel="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Q53" s="47"/>
    </row>
    <row r="54" spans="1:43" ht="10.5" outlineLevel="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Q54" s="47"/>
    </row>
    <row r="55" spans="1:43" ht="10.5" outlineLevel="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Q55" s="47"/>
    </row>
    <row r="56" spans="1:43" ht="10.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Q56" s="47"/>
    </row>
    <row r="57" spans="1:43" ht="10.5" outlineLevel="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Q57" s="47"/>
    </row>
    <row r="58" spans="1:43" ht="10.5" outlineLevel="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Q58" s="47"/>
    </row>
    <row r="59" spans="1:43" ht="10.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Q59" s="47"/>
    </row>
    <row r="60" spans="1:43" ht="10.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Q60" s="47"/>
    </row>
    <row r="61" spans="1:43" ht="10.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Q61" s="47"/>
    </row>
    <row r="62" spans="1:43" ht="10.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Q62" s="47"/>
    </row>
    <row r="63" spans="1:43" ht="10.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Q63" s="47"/>
    </row>
    <row r="64" spans="1:43" ht="10.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Q64" s="47"/>
    </row>
    <row r="65" spans="1:43" ht="10.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Q65" s="47"/>
    </row>
    <row r="66" spans="1:43" ht="10.5">
      <c r="A66" s="47"/>
      <c r="B66" s="47"/>
      <c r="C66" s="47"/>
      <c r="D66" s="47"/>
      <c r="E66" s="47"/>
      <c r="F66" s="47"/>
      <c r="G66" s="47"/>
      <c r="H66" s="47"/>
      <c r="I66" s="47"/>
      <c r="J66" s="47"/>
      <c r="K66" s="47"/>
      <c r="L66" s="56"/>
      <c r="M66" s="56"/>
      <c r="N66" s="56"/>
      <c r="O66" s="56"/>
      <c r="P66" s="56"/>
      <c r="Q66" s="56"/>
      <c r="R66" s="56"/>
      <c r="S66" s="56"/>
      <c r="T66" s="56"/>
      <c r="U66" s="56"/>
      <c r="V66" s="56"/>
      <c r="AQ66" s="47"/>
    </row>
    <row r="67" spans="1:43" ht="10.5">
      <c r="A67" s="47"/>
      <c r="B67" s="47"/>
      <c r="C67" s="47"/>
      <c r="D67" s="47"/>
      <c r="E67" s="47"/>
      <c r="F67" s="47"/>
      <c r="G67" s="47"/>
      <c r="H67" s="47"/>
      <c r="I67" s="47"/>
      <c r="J67" s="47"/>
      <c r="K67" s="47"/>
      <c r="L67" s="56"/>
      <c r="M67" s="56"/>
      <c r="N67" s="56"/>
      <c r="O67" s="56"/>
      <c r="P67" s="56"/>
      <c r="Q67" s="56"/>
      <c r="R67" s="56"/>
      <c r="S67" s="56"/>
      <c r="T67" s="56"/>
      <c r="U67" s="56"/>
      <c r="V67" s="56"/>
      <c r="AQ67" s="47"/>
    </row>
    <row r="68" spans="1:43" ht="10.5">
      <c r="A68" s="47"/>
      <c r="B68" s="47"/>
      <c r="C68" s="47"/>
      <c r="D68" s="47"/>
      <c r="E68" s="47"/>
      <c r="F68" s="47"/>
      <c r="G68" s="47"/>
      <c r="H68" s="47"/>
      <c r="I68" s="47"/>
      <c r="J68" s="47"/>
      <c r="K68" s="47"/>
      <c r="L68" s="56"/>
      <c r="M68" s="56"/>
      <c r="N68" s="56"/>
      <c r="O68" s="56"/>
      <c r="P68" s="56"/>
      <c r="Q68" s="56"/>
      <c r="R68" s="56"/>
      <c r="S68" s="56"/>
      <c r="T68" s="56"/>
      <c r="U68" s="56"/>
      <c r="V68" s="56"/>
      <c r="AQ68" s="47"/>
    </row>
    <row r="69" spans="1:23" ht="10.5">
      <c r="A69" s="47"/>
      <c r="B69" s="47"/>
      <c r="C69" s="47"/>
      <c r="D69" s="47"/>
      <c r="E69" s="47"/>
      <c r="F69" s="47"/>
      <c r="G69" s="47"/>
      <c r="H69" s="47"/>
      <c r="I69" s="47"/>
      <c r="J69" s="47"/>
      <c r="K69" s="47"/>
      <c r="L69" s="47"/>
      <c r="M69" s="56"/>
      <c r="N69" s="56"/>
      <c r="O69" s="56"/>
      <c r="P69" s="56"/>
      <c r="Q69" s="56"/>
      <c r="R69" s="56"/>
      <c r="S69" s="56"/>
      <c r="T69" s="56"/>
      <c r="U69" s="56"/>
      <c r="V69" s="56"/>
      <c r="W69" s="56"/>
    </row>
    <row r="70" spans="1:23" ht="10.5">
      <c r="A70" s="47"/>
      <c r="B70" s="47"/>
      <c r="C70" s="47"/>
      <c r="D70" s="47"/>
      <c r="E70" s="47"/>
      <c r="F70" s="47"/>
      <c r="G70" s="47"/>
      <c r="H70" s="47"/>
      <c r="I70" s="47"/>
      <c r="J70" s="56"/>
      <c r="K70" s="56"/>
      <c r="L70" s="56"/>
      <c r="M70" s="56"/>
      <c r="N70" s="56"/>
      <c r="O70" s="56"/>
      <c r="P70" s="56"/>
      <c r="Q70" s="56"/>
      <c r="R70" s="56"/>
      <c r="S70" s="56"/>
      <c r="T70" s="56"/>
      <c r="U70" s="56"/>
      <c r="V70" s="56"/>
      <c r="W70" s="56"/>
    </row>
    <row r="71" spans="1:23" ht="10.5">
      <c r="A71" s="57"/>
      <c r="B71" s="57"/>
      <c r="C71" s="56"/>
      <c r="D71" s="56"/>
      <c r="E71" s="56"/>
      <c r="F71" s="56"/>
      <c r="G71" s="56"/>
      <c r="H71" s="56"/>
      <c r="I71" s="47"/>
      <c r="J71" s="47"/>
      <c r="K71" s="47"/>
      <c r="L71" s="47"/>
      <c r="M71" s="56"/>
      <c r="N71" s="56"/>
      <c r="O71" s="56"/>
      <c r="P71" s="56"/>
      <c r="Q71" s="56"/>
      <c r="R71" s="56"/>
      <c r="S71" s="56"/>
      <c r="T71" s="56"/>
      <c r="U71" s="56"/>
      <c r="V71" s="56"/>
      <c r="W71" s="56"/>
    </row>
    <row r="72" spans="1:23" ht="10.5">
      <c r="A72" s="57"/>
      <c r="B72" s="57"/>
      <c r="C72" s="56"/>
      <c r="D72" s="56"/>
      <c r="E72" s="56"/>
      <c r="F72" s="56"/>
      <c r="G72" s="56"/>
      <c r="H72" s="56"/>
      <c r="I72" s="47"/>
      <c r="J72" s="47"/>
      <c r="K72" s="47"/>
      <c r="L72" s="47"/>
      <c r="M72" s="56"/>
      <c r="N72" s="56"/>
      <c r="O72" s="56"/>
      <c r="P72" s="56"/>
      <c r="Q72" s="56"/>
      <c r="R72" s="56"/>
      <c r="S72" s="56"/>
      <c r="T72" s="56"/>
      <c r="U72" s="56"/>
      <c r="V72" s="56"/>
      <c r="W72" s="56"/>
    </row>
    <row r="73" spans="1:23" ht="10.5">
      <c r="A73" s="57"/>
      <c r="B73" s="57"/>
      <c r="C73" s="56"/>
      <c r="D73" s="56"/>
      <c r="E73" s="56"/>
      <c r="F73" s="56"/>
      <c r="G73" s="56"/>
      <c r="H73" s="56"/>
      <c r="I73" s="47"/>
      <c r="J73" s="47"/>
      <c r="K73" s="47"/>
      <c r="L73" s="47"/>
      <c r="M73" s="56"/>
      <c r="N73" s="56"/>
      <c r="O73" s="56"/>
      <c r="P73" s="56"/>
      <c r="Q73" s="56"/>
      <c r="R73" s="56"/>
      <c r="S73" s="56"/>
      <c r="T73" s="56"/>
      <c r="U73" s="56"/>
      <c r="V73" s="56"/>
      <c r="W73" s="56"/>
    </row>
    <row r="74" spans="1:23" ht="10.5">
      <c r="A74" s="57"/>
      <c r="B74" s="57"/>
      <c r="C74" s="56"/>
      <c r="D74" s="56"/>
      <c r="E74" s="56"/>
      <c r="F74" s="56"/>
      <c r="G74" s="56"/>
      <c r="H74" s="56"/>
      <c r="I74" s="47"/>
      <c r="J74" s="47"/>
      <c r="K74" s="47"/>
      <c r="L74" s="47"/>
      <c r="M74" s="56"/>
      <c r="N74" s="56"/>
      <c r="O74" s="56"/>
      <c r="P74" s="56"/>
      <c r="Q74" s="56"/>
      <c r="R74" s="56"/>
      <c r="S74" s="56"/>
      <c r="T74" s="56"/>
      <c r="U74" s="56"/>
      <c r="V74" s="56"/>
      <c r="W74" s="56"/>
    </row>
    <row r="75" spans="1:23" ht="10.5">
      <c r="A75" s="57"/>
      <c r="B75" s="57"/>
      <c r="C75" s="56"/>
      <c r="D75" s="56"/>
      <c r="E75" s="56"/>
      <c r="F75" s="56"/>
      <c r="G75" s="56"/>
      <c r="H75" s="56"/>
      <c r="I75" s="47"/>
      <c r="J75" s="47"/>
      <c r="K75" s="47"/>
      <c r="L75" s="47"/>
      <c r="M75" s="56"/>
      <c r="N75" s="56"/>
      <c r="O75" s="56"/>
      <c r="P75" s="56"/>
      <c r="Q75" s="56"/>
      <c r="R75" s="56"/>
      <c r="S75" s="56"/>
      <c r="T75" s="56"/>
      <c r="U75" s="56"/>
      <c r="V75" s="56"/>
      <c r="W75" s="56"/>
    </row>
    <row r="76" spans="1:23" ht="10.5">
      <c r="A76" s="57"/>
      <c r="B76" s="57"/>
      <c r="C76" s="56"/>
      <c r="D76" s="56"/>
      <c r="E76" s="56"/>
      <c r="F76" s="56"/>
      <c r="G76" s="56"/>
      <c r="H76" s="56"/>
      <c r="I76" s="56"/>
      <c r="J76" s="56"/>
      <c r="K76" s="56"/>
      <c r="L76" s="56"/>
      <c r="M76" s="56"/>
      <c r="N76" s="56"/>
      <c r="O76" s="56"/>
      <c r="P76" s="56"/>
      <c r="Q76" s="56"/>
      <c r="R76" s="56"/>
      <c r="S76" s="56"/>
      <c r="T76" s="56"/>
      <c r="U76" s="56"/>
      <c r="V76" s="56"/>
      <c r="W76" s="56"/>
    </row>
    <row r="77" spans="1:23" ht="10.5">
      <c r="A77" s="57"/>
      <c r="B77" s="57"/>
      <c r="C77" s="56"/>
      <c r="D77" s="56"/>
      <c r="E77" s="56"/>
      <c r="F77" s="56"/>
      <c r="G77" s="56"/>
      <c r="H77" s="56"/>
      <c r="I77" s="47"/>
      <c r="J77" s="47"/>
      <c r="K77" s="47"/>
      <c r="L77" s="47"/>
      <c r="M77" s="56"/>
      <c r="N77" s="56"/>
      <c r="O77" s="56"/>
      <c r="P77" s="56"/>
      <c r="Q77" s="56"/>
      <c r="R77" s="56"/>
      <c r="S77" s="56"/>
      <c r="T77" s="56"/>
      <c r="U77" s="56"/>
      <c r="V77" s="56"/>
      <c r="W77" s="56"/>
    </row>
    <row r="78" spans="1:23" ht="10.5">
      <c r="A78" s="57"/>
      <c r="B78" s="57"/>
      <c r="C78" s="56"/>
      <c r="D78" s="56"/>
      <c r="E78" s="56"/>
      <c r="F78" s="56"/>
      <c r="G78" s="56"/>
      <c r="H78" s="56"/>
      <c r="I78" s="47"/>
      <c r="J78" s="47"/>
      <c r="K78" s="47"/>
      <c r="L78" s="47"/>
      <c r="M78" s="56"/>
      <c r="N78" s="56"/>
      <c r="O78" s="56"/>
      <c r="P78" s="56"/>
      <c r="Q78" s="56"/>
      <c r="R78" s="56"/>
      <c r="S78" s="56"/>
      <c r="T78" s="56"/>
      <c r="U78" s="56"/>
      <c r="V78" s="56"/>
      <c r="W78" s="56"/>
    </row>
    <row r="79" spans="1:23" ht="10.5">
      <c r="A79" s="57"/>
      <c r="B79" s="57"/>
      <c r="C79" s="56"/>
      <c r="D79" s="56"/>
      <c r="E79" s="56"/>
      <c r="F79" s="56"/>
      <c r="G79" s="56"/>
      <c r="H79" s="56"/>
      <c r="I79" s="47"/>
      <c r="J79" s="47"/>
      <c r="K79" s="47"/>
      <c r="L79" s="47"/>
      <c r="M79" s="56"/>
      <c r="N79" s="56"/>
      <c r="O79" s="56"/>
      <c r="P79" s="56"/>
      <c r="Q79" s="56"/>
      <c r="R79" s="56"/>
      <c r="S79" s="56"/>
      <c r="T79" s="56"/>
      <c r="U79" s="56"/>
      <c r="V79" s="56"/>
      <c r="W79" s="56"/>
    </row>
    <row r="80" spans="1:23" ht="10.5">
      <c r="A80" s="57"/>
      <c r="B80" s="57"/>
      <c r="C80" s="56"/>
      <c r="D80" s="56"/>
      <c r="E80" s="56"/>
      <c r="F80" s="56"/>
      <c r="G80" s="56"/>
      <c r="H80" s="56"/>
      <c r="I80" s="47"/>
      <c r="J80" s="47"/>
      <c r="K80" s="47"/>
      <c r="L80" s="47"/>
      <c r="M80" s="56"/>
      <c r="N80" s="56"/>
      <c r="O80" s="56"/>
      <c r="P80" s="56"/>
      <c r="Q80" s="56"/>
      <c r="R80" s="56"/>
      <c r="S80" s="56"/>
      <c r="T80" s="56"/>
      <c r="U80" s="56"/>
      <c r="V80" s="56"/>
      <c r="W80" s="56"/>
    </row>
    <row r="81" spans="1:23" ht="10.5">
      <c r="A81" s="57"/>
      <c r="B81" s="57"/>
      <c r="C81" s="56"/>
      <c r="D81" s="56"/>
      <c r="E81" s="56"/>
      <c r="F81" s="56"/>
      <c r="G81" s="56"/>
      <c r="H81" s="56"/>
      <c r="I81" s="47"/>
      <c r="J81" s="47"/>
      <c r="K81" s="47"/>
      <c r="L81" s="47"/>
      <c r="M81" s="56"/>
      <c r="N81" s="56"/>
      <c r="O81" s="56"/>
      <c r="P81" s="56"/>
      <c r="Q81" s="56"/>
      <c r="R81" s="56"/>
      <c r="S81" s="56"/>
      <c r="T81" s="56"/>
      <c r="U81" s="56"/>
      <c r="V81" s="56"/>
      <c r="W81" s="56"/>
    </row>
    <row r="82" spans="1:23" ht="10.5">
      <c r="A82" s="57"/>
      <c r="B82" s="57"/>
      <c r="C82" s="56"/>
      <c r="D82" s="56"/>
      <c r="E82" s="56"/>
      <c r="F82" s="56"/>
      <c r="G82" s="56"/>
      <c r="H82" s="56"/>
      <c r="I82" s="56"/>
      <c r="J82" s="56"/>
      <c r="K82" s="56"/>
      <c r="L82" s="56"/>
      <c r="M82" s="56"/>
      <c r="N82" s="56"/>
      <c r="O82" s="56"/>
      <c r="P82" s="56"/>
      <c r="Q82" s="56"/>
      <c r="R82" s="56"/>
      <c r="S82" s="56"/>
      <c r="T82" s="56"/>
      <c r="U82" s="56"/>
      <c r="V82" s="56"/>
      <c r="W82" s="56"/>
    </row>
    <row r="83" spans="1:23" ht="10.5">
      <c r="A83" s="57"/>
      <c r="B83" s="57"/>
      <c r="C83" s="56"/>
      <c r="D83" s="56"/>
      <c r="E83" s="56"/>
      <c r="F83" s="56"/>
      <c r="G83" s="56"/>
      <c r="H83" s="56"/>
      <c r="I83" s="56"/>
      <c r="J83" s="56"/>
      <c r="K83" s="56"/>
      <c r="L83" s="56"/>
      <c r="M83" s="56"/>
      <c r="N83" s="56"/>
      <c r="O83" s="56"/>
      <c r="P83" s="56"/>
      <c r="Q83" s="56"/>
      <c r="R83" s="56"/>
      <c r="S83" s="56"/>
      <c r="T83" s="56"/>
      <c r="U83" s="56"/>
      <c r="V83" s="56"/>
      <c r="W83" s="56"/>
    </row>
    <row r="84" spans="1:23" ht="10.5">
      <c r="A84" s="57"/>
      <c r="B84" s="57"/>
      <c r="C84" s="56"/>
      <c r="D84" s="56"/>
      <c r="E84" s="56"/>
      <c r="F84" s="56"/>
      <c r="G84" s="56"/>
      <c r="H84" s="56"/>
      <c r="I84" s="56"/>
      <c r="J84" s="56"/>
      <c r="K84" s="56"/>
      <c r="L84" s="56"/>
      <c r="M84" s="56"/>
      <c r="N84" s="56"/>
      <c r="O84" s="56"/>
      <c r="P84" s="56"/>
      <c r="Q84" s="56"/>
      <c r="R84" s="56"/>
      <c r="S84" s="56"/>
      <c r="T84" s="56"/>
      <c r="U84" s="56"/>
      <c r="V84" s="56"/>
      <c r="W84" s="56"/>
    </row>
    <row r="85" spans="1:23" ht="10.5">
      <c r="A85" s="57"/>
      <c r="B85" s="57"/>
      <c r="C85" s="56"/>
      <c r="D85" s="56"/>
      <c r="E85" s="56"/>
      <c r="F85" s="56"/>
      <c r="G85" s="56"/>
      <c r="H85" s="56"/>
      <c r="I85" s="56"/>
      <c r="J85" s="56"/>
      <c r="K85" s="56"/>
      <c r="L85" s="56"/>
      <c r="M85" s="56"/>
      <c r="N85" s="56"/>
      <c r="O85" s="56"/>
      <c r="P85" s="56"/>
      <c r="Q85" s="56"/>
      <c r="R85" s="56"/>
      <c r="S85" s="56"/>
      <c r="T85" s="56"/>
      <c r="U85" s="56"/>
      <c r="V85" s="56"/>
      <c r="W85" s="56"/>
    </row>
    <row r="86" spans="1:23" ht="10.5">
      <c r="A86" s="57"/>
      <c r="B86" s="57"/>
      <c r="C86" s="56"/>
      <c r="D86" s="56"/>
      <c r="E86" s="56"/>
      <c r="F86" s="56"/>
      <c r="G86" s="56"/>
      <c r="H86" s="56"/>
      <c r="I86" s="56"/>
      <c r="J86" s="56"/>
      <c r="K86" s="56"/>
      <c r="L86" s="56"/>
      <c r="M86" s="56"/>
      <c r="N86" s="56"/>
      <c r="O86" s="56"/>
      <c r="P86" s="56"/>
      <c r="Q86" s="56"/>
      <c r="R86" s="56"/>
      <c r="S86" s="56"/>
      <c r="T86" s="56"/>
      <c r="U86" s="56"/>
      <c r="V86" s="56"/>
      <c r="W86" s="56"/>
    </row>
    <row r="87" spans="1:23" ht="10.5">
      <c r="A87" s="57"/>
      <c r="B87" s="57"/>
      <c r="C87" s="56"/>
      <c r="D87" s="56"/>
      <c r="E87" s="56"/>
      <c r="F87" s="56"/>
      <c r="G87" s="56"/>
      <c r="H87" s="56"/>
      <c r="I87" s="56"/>
      <c r="J87" s="56"/>
      <c r="K87" s="56"/>
      <c r="L87" s="56"/>
      <c r="M87" s="56"/>
      <c r="N87" s="56"/>
      <c r="O87" s="56"/>
      <c r="P87" s="56"/>
      <c r="Q87" s="56"/>
      <c r="R87" s="56"/>
      <c r="S87" s="56"/>
      <c r="T87" s="56"/>
      <c r="U87" s="56"/>
      <c r="V87" s="56"/>
      <c r="W87" s="56"/>
    </row>
    <row r="88" spans="1:23" ht="10.5">
      <c r="A88" s="57"/>
      <c r="B88" s="57"/>
      <c r="C88" s="56"/>
      <c r="D88" s="56"/>
      <c r="E88" s="56"/>
      <c r="F88" s="56"/>
      <c r="G88" s="56"/>
      <c r="H88" s="56"/>
      <c r="I88" s="56"/>
      <c r="J88" s="56"/>
      <c r="K88" s="56"/>
      <c r="L88" s="56"/>
      <c r="M88" s="56"/>
      <c r="N88" s="56"/>
      <c r="O88" s="56"/>
      <c r="P88" s="56"/>
      <c r="Q88" s="56"/>
      <c r="R88" s="56"/>
      <c r="S88" s="56"/>
      <c r="T88" s="56"/>
      <c r="U88" s="56"/>
      <c r="V88" s="56"/>
      <c r="W88" s="56"/>
    </row>
    <row r="89" spans="1:23" ht="10.5">
      <c r="A89" s="57"/>
      <c r="B89" s="57"/>
      <c r="C89" s="56"/>
      <c r="D89" s="56"/>
      <c r="E89" s="56"/>
      <c r="F89" s="56"/>
      <c r="G89" s="56"/>
      <c r="H89" s="56"/>
      <c r="I89" s="56"/>
      <c r="J89" s="56"/>
      <c r="K89" s="56"/>
      <c r="L89" s="56"/>
      <c r="M89" s="56"/>
      <c r="N89" s="56"/>
      <c r="O89" s="56"/>
      <c r="P89" s="56"/>
      <c r="Q89" s="56"/>
      <c r="R89" s="56"/>
      <c r="S89" s="56"/>
      <c r="T89" s="56"/>
      <c r="U89" s="56"/>
      <c r="V89" s="56"/>
      <c r="W89" s="56"/>
    </row>
    <row r="90" spans="1:23" ht="10.5">
      <c r="A90" s="57"/>
      <c r="B90" s="57"/>
      <c r="C90" s="56"/>
      <c r="D90" s="56"/>
      <c r="E90" s="56"/>
      <c r="F90" s="56"/>
      <c r="G90" s="56"/>
      <c r="H90" s="56"/>
      <c r="I90" s="56"/>
      <c r="J90" s="56"/>
      <c r="K90" s="56"/>
      <c r="L90" s="56"/>
      <c r="M90" s="56"/>
      <c r="N90" s="56"/>
      <c r="O90" s="56"/>
      <c r="P90" s="56"/>
      <c r="Q90" s="56"/>
      <c r="R90" s="56"/>
      <c r="S90" s="56"/>
      <c r="T90" s="56"/>
      <c r="U90" s="56"/>
      <c r="V90" s="56"/>
      <c r="W90" s="56"/>
    </row>
    <row r="91" spans="1:23" ht="10.5">
      <c r="A91" s="57"/>
      <c r="B91" s="57"/>
      <c r="C91" s="56"/>
      <c r="D91" s="56"/>
      <c r="E91" s="56"/>
      <c r="F91" s="56"/>
      <c r="G91" s="56"/>
      <c r="H91" s="56"/>
      <c r="I91" s="56"/>
      <c r="J91" s="56"/>
      <c r="K91" s="56"/>
      <c r="L91" s="56"/>
      <c r="M91" s="56"/>
      <c r="N91" s="56"/>
      <c r="O91" s="56"/>
      <c r="P91" s="56"/>
      <c r="Q91" s="56"/>
      <c r="R91" s="56"/>
      <c r="S91" s="56"/>
      <c r="T91" s="56"/>
      <c r="U91" s="56"/>
      <c r="V91" s="56"/>
      <c r="W91" s="56"/>
    </row>
    <row r="92" spans="1:23" ht="10.5">
      <c r="A92" s="57"/>
      <c r="B92" s="57"/>
      <c r="C92" s="56"/>
      <c r="D92" s="56"/>
      <c r="E92" s="56"/>
      <c r="F92" s="56"/>
      <c r="G92" s="56"/>
      <c r="H92" s="56"/>
      <c r="I92" s="56"/>
      <c r="J92" s="56"/>
      <c r="K92" s="56"/>
      <c r="L92" s="56"/>
      <c r="M92" s="56"/>
      <c r="N92" s="56"/>
      <c r="O92" s="56"/>
      <c r="P92" s="56"/>
      <c r="Q92" s="56"/>
      <c r="R92" s="56"/>
      <c r="S92" s="56"/>
      <c r="T92" s="56"/>
      <c r="U92" s="56"/>
      <c r="V92" s="56"/>
      <c r="W92" s="56"/>
    </row>
    <row r="93" spans="1:23" ht="10.5">
      <c r="A93" s="57"/>
      <c r="B93" s="57"/>
      <c r="C93" s="56"/>
      <c r="D93" s="56"/>
      <c r="E93" s="56"/>
      <c r="F93" s="56"/>
      <c r="G93" s="56"/>
      <c r="H93" s="56"/>
      <c r="I93" s="56"/>
      <c r="J93" s="56"/>
      <c r="K93" s="56"/>
      <c r="L93" s="56"/>
      <c r="M93" s="56"/>
      <c r="N93" s="56"/>
      <c r="O93" s="56"/>
      <c r="P93" s="56"/>
      <c r="Q93" s="56"/>
      <c r="R93" s="56"/>
      <c r="S93" s="56"/>
      <c r="T93" s="56"/>
      <c r="U93" s="56"/>
      <c r="V93" s="56"/>
      <c r="W93" s="56"/>
    </row>
    <row r="94" spans="1:23" ht="10.5">
      <c r="A94" s="57"/>
      <c r="B94" s="57"/>
      <c r="C94" s="56"/>
      <c r="D94" s="56"/>
      <c r="E94" s="56"/>
      <c r="F94" s="56"/>
      <c r="G94" s="56"/>
      <c r="H94" s="56"/>
      <c r="I94" s="56"/>
      <c r="J94" s="56"/>
      <c r="K94" s="56"/>
      <c r="L94" s="56"/>
      <c r="M94" s="56"/>
      <c r="N94" s="56"/>
      <c r="O94" s="56"/>
      <c r="P94" s="56"/>
      <c r="Q94" s="56"/>
      <c r="R94" s="56"/>
      <c r="S94" s="56"/>
      <c r="T94" s="56"/>
      <c r="U94" s="56"/>
      <c r="V94" s="56"/>
      <c r="W94" s="56"/>
    </row>
    <row r="95" spans="1:23" ht="10.5">
      <c r="A95" s="57"/>
      <c r="B95" s="57"/>
      <c r="C95" s="56"/>
      <c r="D95" s="56"/>
      <c r="E95" s="56"/>
      <c r="F95" s="56"/>
      <c r="G95" s="56"/>
      <c r="H95" s="56"/>
      <c r="I95" s="56"/>
      <c r="J95" s="56"/>
      <c r="K95" s="56"/>
      <c r="L95" s="56"/>
      <c r="M95" s="56"/>
      <c r="N95" s="56"/>
      <c r="O95" s="56"/>
      <c r="P95" s="56"/>
      <c r="Q95" s="56"/>
      <c r="R95" s="56"/>
      <c r="S95" s="56"/>
      <c r="T95" s="56"/>
      <c r="U95" s="56"/>
      <c r="V95" s="56"/>
      <c r="W95" s="56"/>
    </row>
    <row r="96" spans="1:23" ht="10.5">
      <c r="A96" s="57"/>
      <c r="B96" s="57"/>
      <c r="C96" s="56"/>
      <c r="D96" s="56"/>
      <c r="E96" s="56"/>
      <c r="F96" s="56"/>
      <c r="G96" s="56"/>
      <c r="H96" s="56"/>
      <c r="I96" s="56"/>
      <c r="J96" s="56"/>
      <c r="K96" s="56"/>
      <c r="L96" s="56"/>
      <c r="M96" s="56"/>
      <c r="N96" s="56"/>
      <c r="O96" s="56"/>
      <c r="P96" s="56"/>
      <c r="Q96" s="56"/>
      <c r="R96" s="56"/>
      <c r="S96" s="56"/>
      <c r="T96" s="56"/>
      <c r="U96" s="56"/>
      <c r="V96" s="56"/>
      <c r="W96" s="56"/>
    </row>
    <row r="97" spans="1:23" ht="10.5">
      <c r="A97" s="57"/>
      <c r="B97" s="57"/>
      <c r="C97" s="56"/>
      <c r="D97" s="56"/>
      <c r="E97" s="56"/>
      <c r="F97" s="56"/>
      <c r="G97" s="56"/>
      <c r="H97" s="56"/>
      <c r="I97" s="56"/>
      <c r="J97" s="56"/>
      <c r="K97" s="56"/>
      <c r="L97" s="56"/>
      <c r="M97" s="56"/>
      <c r="N97" s="56"/>
      <c r="O97" s="56"/>
      <c r="P97" s="56"/>
      <c r="Q97" s="56"/>
      <c r="R97" s="56"/>
      <c r="S97" s="56"/>
      <c r="T97" s="56"/>
      <c r="U97" s="56"/>
      <c r="V97" s="56"/>
      <c r="W97" s="56"/>
    </row>
    <row r="98" spans="1:23" ht="10.5">
      <c r="A98" s="57"/>
      <c r="B98" s="57"/>
      <c r="C98" s="56"/>
      <c r="D98" s="56"/>
      <c r="E98" s="56"/>
      <c r="F98" s="56"/>
      <c r="G98" s="56"/>
      <c r="H98" s="56"/>
      <c r="I98" s="56"/>
      <c r="J98" s="56"/>
      <c r="K98" s="56"/>
      <c r="L98" s="56"/>
      <c r="M98" s="56"/>
      <c r="N98" s="56"/>
      <c r="O98" s="56"/>
      <c r="P98" s="56"/>
      <c r="Q98" s="56"/>
      <c r="R98" s="56"/>
      <c r="S98" s="56"/>
      <c r="T98" s="56"/>
      <c r="U98" s="56"/>
      <c r="V98" s="56"/>
      <c r="W98" s="56"/>
    </row>
    <row r="99" spans="1:23" ht="10.5">
      <c r="A99" s="57"/>
      <c r="B99" s="57"/>
      <c r="C99" s="56"/>
      <c r="D99" s="56"/>
      <c r="E99" s="56"/>
      <c r="F99" s="56"/>
      <c r="G99" s="56"/>
      <c r="H99" s="56"/>
      <c r="I99" s="56"/>
      <c r="J99" s="56"/>
      <c r="K99" s="56"/>
      <c r="L99" s="56"/>
      <c r="M99" s="56"/>
      <c r="N99" s="56"/>
      <c r="O99" s="56"/>
      <c r="P99" s="56"/>
      <c r="Q99" s="56"/>
      <c r="R99" s="56"/>
      <c r="S99" s="56"/>
      <c r="T99" s="56"/>
      <c r="U99" s="56"/>
      <c r="V99" s="56"/>
      <c r="W99" s="56"/>
    </row>
    <row r="100" spans="1:23" ht="10.5">
      <c r="A100" s="57"/>
      <c r="B100" s="57"/>
      <c r="C100" s="56"/>
      <c r="D100" s="56"/>
      <c r="E100" s="56"/>
      <c r="F100" s="56"/>
      <c r="G100" s="56"/>
      <c r="H100" s="56"/>
      <c r="I100" s="56"/>
      <c r="J100" s="56"/>
      <c r="K100" s="56"/>
      <c r="L100" s="56"/>
      <c r="M100" s="56"/>
      <c r="N100" s="56"/>
      <c r="O100" s="56"/>
      <c r="P100" s="56"/>
      <c r="Q100" s="56"/>
      <c r="R100" s="56"/>
      <c r="S100" s="56"/>
      <c r="T100" s="56"/>
      <c r="U100" s="56"/>
      <c r="V100" s="56"/>
      <c r="W100" s="56"/>
    </row>
    <row r="101" spans="1:23" ht="10.5">
      <c r="A101" s="57"/>
      <c r="B101" s="57"/>
      <c r="C101" s="56"/>
      <c r="D101" s="56"/>
      <c r="E101" s="56"/>
      <c r="F101" s="56"/>
      <c r="G101" s="56"/>
      <c r="H101" s="56"/>
      <c r="I101" s="56"/>
      <c r="J101" s="56"/>
      <c r="K101" s="56"/>
      <c r="L101" s="56"/>
      <c r="M101" s="56"/>
      <c r="N101" s="56"/>
      <c r="O101" s="56"/>
      <c r="P101" s="56"/>
      <c r="Q101" s="56"/>
      <c r="R101" s="56"/>
      <c r="S101" s="56"/>
      <c r="T101" s="56"/>
      <c r="U101" s="56"/>
      <c r="V101" s="56"/>
      <c r="W101" s="56"/>
    </row>
    <row r="102" spans="1:23" ht="10.5">
      <c r="A102" s="57"/>
      <c r="B102" s="57"/>
      <c r="C102" s="56"/>
      <c r="D102" s="56"/>
      <c r="E102" s="56"/>
      <c r="F102" s="56"/>
      <c r="G102" s="56"/>
      <c r="H102" s="56"/>
      <c r="I102" s="56"/>
      <c r="J102" s="56"/>
      <c r="K102" s="56"/>
      <c r="L102" s="56"/>
      <c r="M102" s="56"/>
      <c r="N102" s="56"/>
      <c r="O102" s="56"/>
      <c r="P102" s="56"/>
      <c r="Q102" s="56"/>
      <c r="R102" s="56"/>
      <c r="S102" s="56"/>
      <c r="T102" s="56"/>
      <c r="U102" s="56"/>
      <c r="V102" s="56"/>
      <c r="W102" s="56"/>
    </row>
    <row r="103" spans="1:23" ht="10.5">
      <c r="A103" s="57"/>
      <c r="B103" s="57"/>
      <c r="C103" s="56"/>
      <c r="D103" s="56"/>
      <c r="E103" s="56"/>
      <c r="F103" s="56"/>
      <c r="G103" s="56"/>
      <c r="H103" s="56"/>
      <c r="I103" s="56"/>
      <c r="J103" s="56"/>
      <c r="K103" s="56"/>
      <c r="L103" s="56"/>
      <c r="M103" s="56"/>
      <c r="N103" s="56"/>
      <c r="O103" s="56"/>
      <c r="P103" s="56"/>
      <c r="Q103" s="56"/>
      <c r="R103" s="56"/>
      <c r="S103" s="56"/>
      <c r="T103" s="56"/>
      <c r="U103" s="56"/>
      <c r="V103" s="56"/>
      <c r="W103" s="56"/>
    </row>
    <row r="104" spans="1:23" ht="10.5">
      <c r="A104" s="57"/>
      <c r="B104" s="57"/>
      <c r="C104" s="56"/>
      <c r="D104" s="56"/>
      <c r="E104" s="56"/>
      <c r="F104" s="56"/>
      <c r="G104" s="56"/>
      <c r="H104" s="56"/>
      <c r="I104" s="56"/>
      <c r="J104" s="56"/>
      <c r="K104" s="56"/>
      <c r="L104" s="56"/>
      <c r="M104" s="56"/>
      <c r="N104" s="56"/>
      <c r="O104" s="56"/>
      <c r="P104" s="56"/>
      <c r="Q104" s="56"/>
      <c r="R104" s="56"/>
      <c r="S104" s="56"/>
      <c r="T104" s="56"/>
      <c r="U104" s="56"/>
      <c r="V104" s="56"/>
      <c r="W104" s="56"/>
    </row>
    <row r="105" spans="1:23" ht="10.5">
      <c r="A105" s="57"/>
      <c r="B105" s="57"/>
      <c r="C105" s="56"/>
      <c r="D105" s="56"/>
      <c r="E105" s="56"/>
      <c r="F105" s="56"/>
      <c r="G105" s="56"/>
      <c r="H105" s="56"/>
      <c r="I105" s="56"/>
      <c r="J105" s="56"/>
      <c r="K105" s="56"/>
      <c r="L105" s="56"/>
      <c r="M105" s="56"/>
      <c r="N105" s="56"/>
      <c r="O105" s="56"/>
      <c r="P105" s="56"/>
      <c r="Q105" s="56"/>
      <c r="R105" s="56"/>
      <c r="S105" s="56"/>
      <c r="T105" s="56"/>
      <c r="U105" s="56"/>
      <c r="V105" s="56"/>
      <c r="W105" s="56"/>
    </row>
    <row r="106" spans="1:23" ht="10.5">
      <c r="A106" s="57"/>
      <c r="B106" s="57"/>
      <c r="C106" s="56"/>
      <c r="D106" s="56"/>
      <c r="E106" s="56"/>
      <c r="F106" s="56"/>
      <c r="G106" s="56"/>
      <c r="H106" s="56"/>
      <c r="I106" s="56"/>
      <c r="J106" s="56"/>
      <c r="K106" s="56"/>
      <c r="L106" s="56"/>
      <c r="M106" s="56"/>
      <c r="N106" s="56"/>
      <c r="O106" s="56"/>
      <c r="P106" s="56"/>
      <c r="Q106" s="56"/>
      <c r="R106" s="56"/>
      <c r="S106" s="56"/>
      <c r="T106" s="56"/>
      <c r="U106" s="56"/>
      <c r="V106" s="56"/>
      <c r="W106" s="56"/>
    </row>
    <row r="107" spans="1:23" ht="10.5">
      <c r="A107" s="57"/>
      <c r="B107" s="57"/>
      <c r="C107" s="56"/>
      <c r="D107" s="56"/>
      <c r="E107" s="56"/>
      <c r="F107" s="56"/>
      <c r="G107" s="56"/>
      <c r="H107" s="56"/>
      <c r="I107" s="56"/>
      <c r="J107" s="56"/>
      <c r="K107" s="56"/>
      <c r="L107" s="56"/>
      <c r="M107" s="56"/>
      <c r="N107" s="56"/>
      <c r="O107" s="56"/>
      <c r="P107" s="56"/>
      <c r="Q107" s="56"/>
      <c r="R107" s="56"/>
      <c r="S107" s="56"/>
      <c r="T107" s="56"/>
      <c r="U107" s="56"/>
      <c r="V107" s="56"/>
      <c r="W107" s="56"/>
    </row>
    <row r="108" spans="1:23" ht="10.5">
      <c r="A108" s="57"/>
      <c r="B108" s="57"/>
      <c r="C108" s="56"/>
      <c r="D108" s="56"/>
      <c r="E108" s="56"/>
      <c r="F108" s="56"/>
      <c r="G108" s="56"/>
      <c r="H108" s="56"/>
      <c r="I108" s="56"/>
      <c r="J108" s="56"/>
      <c r="K108" s="56"/>
      <c r="L108" s="56"/>
      <c r="M108" s="56"/>
      <c r="N108" s="56"/>
      <c r="O108" s="56"/>
      <c r="P108" s="56"/>
      <c r="Q108" s="56"/>
      <c r="R108" s="56"/>
      <c r="S108" s="56"/>
      <c r="T108" s="56"/>
      <c r="U108" s="56"/>
      <c r="V108" s="56"/>
      <c r="W108" s="56"/>
    </row>
    <row r="109" spans="1:23" ht="10.5">
      <c r="A109" s="57"/>
      <c r="B109" s="57"/>
      <c r="C109" s="56"/>
      <c r="D109" s="56"/>
      <c r="E109" s="56"/>
      <c r="F109" s="56"/>
      <c r="G109" s="56"/>
      <c r="H109" s="56"/>
      <c r="I109" s="56"/>
      <c r="J109" s="56"/>
      <c r="K109" s="56"/>
      <c r="L109" s="56"/>
      <c r="M109" s="56"/>
      <c r="N109" s="56"/>
      <c r="O109" s="56"/>
      <c r="P109" s="56"/>
      <c r="Q109" s="56"/>
      <c r="R109" s="56"/>
      <c r="S109" s="56"/>
      <c r="T109" s="56"/>
      <c r="U109" s="56"/>
      <c r="V109" s="56"/>
      <c r="W109" s="56"/>
    </row>
    <row r="110" spans="1:23" ht="10.5">
      <c r="A110" s="57"/>
      <c r="B110" s="57"/>
      <c r="C110" s="56"/>
      <c r="D110" s="56"/>
      <c r="E110" s="56"/>
      <c r="F110" s="56"/>
      <c r="G110" s="56"/>
      <c r="H110" s="56"/>
      <c r="I110" s="56"/>
      <c r="J110" s="56"/>
      <c r="K110" s="56"/>
      <c r="L110" s="56"/>
      <c r="M110" s="56"/>
      <c r="N110" s="56"/>
      <c r="O110" s="56"/>
      <c r="P110" s="56"/>
      <c r="Q110" s="56"/>
      <c r="R110" s="56"/>
      <c r="S110" s="56"/>
      <c r="T110" s="56"/>
      <c r="U110" s="56"/>
      <c r="V110" s="56"/>
      <c r="W110" s="56"/>
    </row>
    <row r="111" spans="1:23" ht="10.5">
      <c r="A111" s="57"/>
      <c r="B111" s="57"/>
      <c r="C111" s="56"/>
      <c r="D111" s="56"/>
      <c r="E111" s="56"/>
      <c r="F111" s="56"/>
      <c r="G111" s="56"/>
      <c r="H111" s="56"/>
      <c r="I111" s="56"/>
      <c r="J111" s="56"/>
      <c r="K111" s="56"/>
      <c r="L111" s="56"/>
      <c r="M111" s="56"/>
      <c r="N111" s="56"/>
      <c r="O111" s="56"/>
      <c r="P111" s="56"/>
      <c r="Q111" s="56"/>
      <c r="R111" s="56"/>
      <c r="S111" s="56"/>
      <c r="T111" s="56"/>
      <c r="U111" s="56"/>
      <c r="V111" s="56"/>
      <c r="W111" s="56"/>
    </row>
    <row r="112" spans="1:23" ht="10.5">
      <c r="A112" s="57"/>
      <c r="B112" s="57"/>
      <c r="C112" s="56"/>
      <c r="D112" s="56"/>
      <c r="E112" s="56"/>
      <c r="F112" s="56"/>
      <c r="G112" s="56"/>
      <c r="H112" s="56"/>
      <c r="I112" s="56"/>
      <c r="J112" s="56"/>
      <c r="K112" s="56"/>
      <c r="L112" s="56"/>
      <c r="M112" s="56"/>
      <c r="N112" s="56"/>
      <c r="O112" s="56"/>
      <c r="P112" s="56"/>
      <c r="Q112" s="56"/>
      <c r="R112" s="56"/>
      <c r="S112" s="56"/>
      <c r="T112" s="56"/>
      <c r="U112" s="56"/>
      <c r="V112" s="56"/>
      <c r="W112" s="56"/>
    </row>
    <row r="113" spans="1:23" ht="10.5">
      <c r="A113" s="57"/>
      <c r="B113" s="57"/>
      <c r="C113" s="56"/>
      <c r="D113" s="56"/>
      <c r="E113" s="56"/>
      <c r="F113" s="56"/>
      <c r="G113" s="56"/>
      <c r="H113" s="56"/>
      <c r="I113" s="56"/>
      <c r="J113" s="56"/>
      <c r="K113" s="56"/>
      <c r="L113" s="56"/>
      <c r="M113" s="56"/>
      <c r="N113" s="56"/>
      <c r="O113" s="56"/>
      <c r="P113" s="56"/>
      <c r="Q113" s="56"/>
      <c r="R113" s="56"/>
      <c r="S113" s="56"/>
      <c r="T113" s="56"/>
      <c r="U113" s="56"/>
      <c r="V113" s="56"/>
      <c r="W113" s="56"/>
    </row>
    <row r="114" spans="1:23" ht="10.5">
      <c r="A114" s="57"/>
      <c r="B114" s="57"/>
      <c r="C114" s="56"/>
      <c r="D114" s="56"/>
      <c r="E114" s="56"/>
      <c r="F114" s="56"/>
      <c r="G114" s="56"/>
      <c r="H114" s="56"/>
      <c r="I114" s="56"/>
      <c r="J114" s="56"/>
      <c r="K114" s="56"/>
      <c r="L114" s="56"/>
      <c r="M114" s="56"/>
      <c r="N114" s="56"/>
      <c r="O114" s="56"/>
      <c r="P114" s="56"/>
      <c r="Q114" s="56"/>
      <c r="R114" s="56"/>
      <c r="S114" s="56"/>
      <c r="T114" s="56"/>
      <c r="U114" s="56"/>
      <c r="V114" s="56"/>
      <c r="W114" s="56"/>
    </row>
    <row r="115" spans="1:23" ht="10.5">
      <c r="A115" s="57"/>
      <c r="B115" s="57"/>
      <c r="C115" s="56"/>
      <c r="D115" s="56"/>
      <c r="E115" s="56"/>
      <c r="F115" s="56"/>
      <c r="G115" s="56"/>
      <c r="H115" s="56"/>
      <c r="I115" s="56"/>
      <c r="J115" s="56"/>
      <c r="K115" s="56"/>
      <c r="L115" s="56"/>
      <c r="M115" s="56"/>
      <c r="N115" s="56"/>
      <c r="O115" s="56"/>
      <c r="P115" s="56"/>
      <c r="Q115" s="56"/>
      <c r="R115" s="56"/>
      <c r="S115" s="56"/>
      <c r="T115" s="56"/>
      <c r="U115" s="56"/>
      <c r="V115" s="56"/>
      <c r="W115" s="56"/>
    </row>
    <row r="116" spans="1:23" ht="10.5">
      <c r="A116" s="57"/>
      <c r="B116" s="57"/>
      <c r="C116" s="56"/>
      <c r="D116" s="56"/>
      <c r="E116" s="56"/>
      <c r="F116" s="56"/>
      <c r="G116" s="56"/>
      <c r="H116" s="56"/>
      <c r="I116" s="56"/>
      <c r="J116" s="56"/>
      <c r="K116" s="56"/>
      <c r="L116" s="56"/>
      <c r="M116" s="56"/>
      <c r="N116" s="56"/>
      <c r="O116" s="56"/>
      <c r="P116" s="56"/>
      <c r="Q116" s="56"/>
      <c r="R116" s="56"/>
      <c r="S116" s="56"/>
      <c r="T116" s="56"/>
      <c r="U116" s="56"/>
      <c r="V116" s="56"/>
      <c r="W116" s="56"/>
    </row>
    <row r="117" spans="1:23" ht="10.5">
      <c r="A117" s="57"/>
      <c r="B117" s="57"/>
      <c r="C117" s="56"/>
      <c r="D117" s="56"/>
      <c r="E117" s="56"/>
      <c r="F117" s="56"/>
      <c r="G117" s="56"/>
      <c r="H117" s="56"/>
      <c r="I117" s="56"/>
      <c r="J117" s="56"/>
      <c r="K117" s="56"/>
      <c r="L117" s="56"/>
      <c r="M117" s="56"/>
      <c r="N117" s="56"/>
      <c r="O117" s="56"/>
      <c r="P117" s="56"/>
      <c r="Q117" s="56"/>
      <c r="R117" s="56"/>
      <c r="S117" s="56"/>
      <c r="T117" s="56"/>
      <c r="U117" s="56"/>
      <c r="V117" s="56"/>
      <c r="W117" s="56"/>
    </row>
  </sheetData>
  <sheetProtection password="C53C" sheet="1" objects="1" scenarios="1"/>
  <printOptions/>
  <pageMargins left="0.7" right="0.7" top="2" bottom="1" header="0.5" footer="0.5"/>
  <pageSetup fitToHeight="1" fitToWidth="1" orientation="landscape" scale="82" r:id="rId4"/>
  <headerFooter alignWithMargins="0">
    <oddFooter>&amp;L&amp;F
0329-PRD-ADM&amp;R© 1999 Livingston and Co., Inc.</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2:N41"/>
  <sheetViews>
    <sheetView showGridLines="0" workbookViewId="0" topLeftCell="A1">
      <selection activeCell="L19" sqref="L19"/>
    </sheetView>
  </sheetViews>
  <sheetFormatPr defaultColWidth="9.33203125" defaultRowHeight="10.5"/>
  <cols>
    <col min="1" max="1" width="3" style="0" customWidth="1"/>
    <col min="2" max="2" width="24.66015625" style="0" customWidth="1"/>
    <col min="3" max="3" width="9.66015625" style="0" bestFit="1" customWidth="1"/>
    <col min="4" max="4" width="13.33203125" style="0" customWidth="1"/>
    <col min="5" max="5" width="10.83203125" style="0" customWidth="1"/>
    <col min="6" max="6" width="13.33203125" style="0" customWidth="1"/>
    <col min="7" max="18" width="10.83203125" style="0" customWidth="1"/>
  </cols>
  <sheetData>
    <row r="2" ht="27" customHeight="1">
      <c r="B2" s="15" t="s">
        <v>103</v>
      </c>
    </row>
    <row r="3" ht="11.25" thickBot="1"/>
    <row r="4" spans="5:8" ht="19.5" thickBot="1">
      <c r="E4" s="61" t="str">
        <f>Savings!$B$9</f>
        <v>Fabrico, Inc.</v>
      </c>
      <c r="F4" s="62"/>
      <c r="G4" s="62"/>
      <c r="H4" s="42"/>
    </row>
    <row r="6" ht="11.25" thickBot="1"/>
    <row r="7" spans="2:6" ht="16.5" thickBot="1">
      <c r="B7" s="200" t="s">
        <v>102</v>
      </c>
      <c r="C7" s="201"/>
      <c r="D7" s="201"/>
      <c r="E7" s="202"/>
      <c r="F7" s="199">
        <v>44678</v>
      </c>
    </row>
    <row r="8" ht="11.25" thickBot="1"/>
    <row r="9" spans="2:4" ht="15.75">
      <c r="B9" s="187" t="s">
        <v>37</v>
      </c>
      <c r="C9" s="188"/>
      <c r="D9" s="189"/>
    </row>
    <row r="10" spans="2:4" ht="12.75">
      <c r="B10" s="190"/>
      <c r="C10" s="191"/>
      <c r="D10" s="192" t="s">
        <v>36</v>
      </c>
    </row>
    <row r="11" spans="2:4" ht="15.75">
      <c r="B11" s="194" t="s">
        <v>2</v>
      </c>
      <c r="D11" s="63">
        <v>10</v>
      </c>
    </row>
    <row r="12" spans="2:4" ht="16.5" thickBot="1">
      <c r="B12" s="194" t="s">
        <v>1</v>
      </c>
      <c r="D12" s="19">
        <v>0</v>
      </c>
    </row>
    <row r="13" spans="2:4" ht="17.25" thickBot="1" thickTop="1">
      <c r="B13" s="105" t="s">
        <v>3</v>
      </c>
      <c r="C13" s="106"/>
      <c r="D13" s="107">
        <f>SLN(Costs!F7,D12,D11)</f>
        <v>4467.8</v>
      </c>
    </row>
    <row r="14" ht="15.75" customHeight="1" thickBot="1"/>
    <row r="15" spans="2:4" ht="15.75">
      <c r="B15" s="184" t="s">
        <v>41</v>
      </c>
      <c r="C15" s="185"/>
      <c r="D15" s="186"/>
    </row>
    <row r="16" spans="2:4" ht="16.5" thickBot="1">
      <c r="B16" s="194" t="s">
        <v>65</v>
      </c>
      <c r="C16" s="65"/>
      <c r="D16" s="20">
        <v>2608</v>
      </c>
    </row>
    <row r="17" spans="2:8" ht="15.75">
      <c r="B17" s="194" t="s">
        <v>66</v>
      </c>
      <c r="C17" s="65"/>
      <c r="D17" s="79">
        <v>3805</v>
      </c>
      <c r="F17" s="184" t="s">
        <v>42</v>
      </c>
      <c r="G17" s="206"/>
      <c r="H17" s="186"/>
    </row>
    <row r="18" spans="2:8" ht="15.75">
      <c r="B18" s="194" t="s">
        <v>39</v>
      </c>
      <c r="C18" s="65"/>
      <c r="D18" s="79">
        <v>4337</v>
      </c>
      <c r="F18" s="194" t="s">
        <v>6</v>
      </c>
      <c r="G18" s="207"/>
      <c r="H18" s="31">
        <v>0</v>
      </c>
    </row>
    <row r="19" spans="2:8" ht="16.5" thickBot="1">
      <c r="B19" s="194" t="s">
        <v>40</v>
      </c>
      <c r="C19" s="65"/>
      <c r="D19" s="79">
        <v>200</v>
      </c>
      <c r="F19" s="194" t="s">
        <v>91</v>
      </c>
      <c r="G19" s="207"/>
      <c r="H19" s="41">
        <v>0.02</v>
      </c>
    </row>
    <row r="20" spans="2:8" ht="17.25" thickBot="1" thickTop="1">
      <c r="B20" s="105" t="s">
        <v>64</v>
      </c>
      <c r="C20" s="106"/>
      <c r="D20" s="107">
        <f>SUM(D16:D19)</f>
        <v>10950</v>
      </c>
      <c r="F20" s="193" t="s">
        <v>43</v>
      </c>
      <c r="G20" s="208"/>
      <c r="H20" s="67"/>
    </row>
    <row r="21" ht="15.75" customHeight="1" thickBot="1"/>
    <row r="22" spans="2:5" ht="15.75">
      <c r="B22" s="184" t="s">
        <v>46</v>
      </c>
      <c r="C22" s="185"/>
      <c r="D22" s="186"/>
      <c r="E22" s="1"/>
    </row>
    <row r="23" spans="2:5" ht="15.75">
      <c r="B23" s="194" t="s">
        <v>6</v>
      </c>
      <c r="D23" s="20">
        <v>4500</v>
      </c>
      <c r="E23" s="34" t="s">
        <v>49</v>
      </c>
    </row>
    <row r="24" spans="2:5" ht="15.75">
      <c r="B24" s="195" t="s">
        <v>67</v>
      </c>
      <c r="D24" s="79">
        <v>1630</v>
      </c>
      <c r="E24" s="34"/>
    </row>
    <row r="25" spans="2:4" ht="15.75">
      <c r="B25" s="195" t="s">
        <v>45</v>
      </c>
      <c r="D25" s="79">
        <v>1000</v>
      </c>
    </row>
    <row r="26" spans="2:4" ht="16.5" thickBot="1">
      <c r="B26" s="196" t="s">
        <v>38</v>
      </c>
      <c r="C26" s="116"/>
      <c r="D26" s="64">
        <v>800</v>
      </c>
    </row>
    <row r="32" ht="11.25" thickBot="1"/>
    <row r="33" spans="8:14" ht="19.5" thickBot="1">
      <c r="H33" s="43" t="str">
        <f>Savings!$B$9</f>
        <v>Fabrico, Inc.</v>
      </c>
      <c r="I33" s="38"/>
      <c r="J33" s="39"/>
      <c r="K33" s="40"/>
      <c r="L33" s="23"/>
      <c r="M33" s="23"/>
      <c r="N33" s="23"/>
    </row>
    <row r="34" spans="5:14" ht="11.25" thickBot="1">
      <c r="E34" s="1"/>
      <c r="F34" s="1"/>
      <c r="G34" s="1"/>
      <c r="H34" s="1"/>
      <c r="I34" s="1"/>
      <c r="J34" s="1"/>
      <c r="K34" s="1"/>
      <c r="L34" s="1"/>
      <c r="M34" s="1"/>
      <c r="N34" s="1"/>
    </row>
    <row r="35" spans="4:14" ht="10.5">
      <c r="D35" s="108" t="s">
        <v>5</v>
      </c>
      <c r="E35" s="109"/>
      <c r="F35" s="110"/>
      <c r="G35" s="110"/>
      <c r="H35" s="110"/>
      <c r="I35" s="110"/>
      <c r="J35" s="110"/>
      <c r="K35" s="110"/>
      <c r="L35" s="110"/>
      <c r="M35" s="110"/>
      <c r="N35" s="111"/>
    </row>
    <row r="36" spans="2:14" ht="23.25">
      <c r="B36" s="35" t="s">
        <v>44</v>
      </c>
      <c r="D36" s="112">
        <v>0</v>
      </c>
      <c r="E36" s="113">
        <v>1</v>
      </c>
      <c r="F36" s="114">
        <v>2</v>
      </c>
      <c r="G36" s="114">
        <v>3</v>
      </c>
      <c r="H36" s="114">
        <v>4</v>
      </c>
      <c r="I36" s="114">
        <v>5</v>
      </c>
      <c r="J36" s="114">
        <v>6</v>
      </c>
      <c r="K36" s="114">
        <v>7</v>
      </c>
      <c r="L36" s="114">
        <v>8</v>
      </c>
      <c r="M36" s="114">
        <v>9</v>
      </c>
      <c r="N36" s="115">
        <v>10</v>
      </c>
    </row>
    <row r="37" spans="2:14" ht="10.5">
      <c r="B37" t="s">
        <v>41</v>
      </c>
      <c r="D37" s="71">
        <f>Costs!D20</f>
        <v>10950</v>
      </c>
      <c r="E37" s="68">
        <v>0</v>
      </c>
      <c r="F37" s="68">
        <v>0</v>
      </c>
      <c r="G37" s="68">
        <v>0</v>
      </c>
      <c r="H37" s="68">
        <v>0</v>
      </c>
      <c r="I37" s="68">
        <v>0</v>
      </c>
      <c r="J37" s="68">
        <v>0</v>
      </c>
      <c r="K37" s="68">
        <v>0</v>
      </c>
      <c r="L37" s="68">
        <v>0</v>
      </c>
      <c r="M37" s="68">
        <v>0</v>
      </c>
      <c r="N37" s="69">
        <v>0</v>
      </c>
    </row>
    <row r="38" spans="2:14" ht="10.5">
      <c r="B38" t="s">
        <v>24</v>
      </c>
      <c r="D38" s="28">
        <v>0</v>
      </c>
      <c r="E38" s="27">
        <f>IF(E36&lt;=Costs!$D11,Costs!$D13,0)</f>
        <v>4467.8</v>
      </c>
      <c r="F38" s="27">
        <f>IF(F36&lt;=Costs!$D11,Costs!$D13,0)</f>
        <v>4467.8</v>
      </c>
      <c r="G38" s="27">
        <f>IF(G36&lt;=Costs!$D11,Costs!$D13,0)</f>
        <v>4467.8</v>
      </c>
      <c r="H38" s="27">
        <f>IF(H36&lt;=Costs!$D11,Costs!$D13,0)</f>
        <v>4467.8</v>
      </c>
      <c r="I38" s="27">
        <f>IF(I36&lt;=Costs!$D11,Costs!$D13,0)</f>
        <v>4467.8</v>
      </c>
      <c r="J38" s="27">
        <f>IF(J36&lt;=Costs!$D11,Costs!$D13,0)</f>
        <v>4467.8</v>
      </c>
      <c r="K38" s="27">
        <f>IF(K36&lt;=Costs!$D11,Costs!$D13,0)</f>
        <v>4467.8</v>
      </c>
      <c r="L38" s="27">
        <f>IF(L36&lt;=Costs!$D11,Costs!$D13,0)</f>
        <v>4467.8</v>
      </c>
      <c r="M38" s="27">
        <f>IF(M36&lt;=Costs!$D11,Costs!$D13,0)</f>
        <v>4467.8</v>
      </c>
      <c r="N38" s="29">
        <f>IF(N36&lt;=Costs!$D11,Costs!$D13,0)</f>
        <v>4467.8</v>
      </c>
    </row>
    <row r="39" spans="2:14" ht="10.5">
      <c r="B39" t="s">
        <v>6</v>
      </c>
      <c r="D39" s="28">
        <v>0</v>
      </c>
      <c r="E39" s="27">
        <v>0</v>
      </c>
      <c r="F39" s="27">
        <f>Costs!$D23*(1+Costs!$H$18)^(E$36-1)</f>
        <v>4500</v>
      </c>
      <c r="G39" s="27">
        <f>Costs!$D23*(1+Costs!$H$18)^(F$36-1)</f>
        <v>4500</v>
      </c>
      <c r="H39" s="27">
        <f>Costs!$D23*(1+Costs!$H$18)^(G$36-1)</f>
        <v>4500</v>
      </c>
      <c r="I39" s="27">
        <f>Costs!$D23*(1+Costs!$H$18)^(H$36-1)</f>
        <v>4500</v>
      </c>
      <c r="J39" s="27">
        <f>Costs!$D23*(1+Costs!$H$18)^(I$36-1)</f>
        <v>4500</v>
      </c>
      <c r="K39" s="27">
        <f>Costs!$D23*(1+Costs!$H$18)^(J$36-1)</f>
        <v>4500</v>
      </c>
      <c r="L39" s="27">
        <f>Costs!$D23*(1+Costs!$H$18)^(K$36-1)</f>
        <v>4500</v>
      </c>
      <c r="M39" s="27">
        <f>Costs!$D23*(1+Costs!$H$18)^(L$36-1)</f>
        <v>4500</v>
      </c>
      <c r="N39" s="29">
        <f>Costs!$D23*(1+Costs!$H$18)^(M$36-1)</f>
        <v>4500</v>
      </c>
    </row>
    <row r="40" spans="2:14" ht="11.25" thickBot="1">
      <c r="B40" t="s">
        <v>4</v>
      </c>
      <c r="D40" s="30">
        <v>0</v>
      </c>
      <c r="E40" s="70">
        <f>SUM(Costs!$D24:$D26)*(1+Costs!$H$19)^(E$36-1)</f>
        <v>3430</v>
      </c>
      <c r="F40" s="27">
        <f>SUM(Costs!$D24:$D26)*(1+Costs!$H$19)^(F$36-1)</f>
        <v>3498.6</v>
      </c>
      <c r="G40" s="27">
        <f>SUM(Costs!$D24:$D26)*(1+Costs!$H$19)^(G$36-1)</f>
        <v>3568.572</v>
      </c>
      <c r="H40" s="27">
        <f>SUM(Costs!$D24:$D26)*(1+Costs!$H$19)^(H$36-1)</f>
        <v>3639.9434399999996</v>
      </c>
      <c r="I40" s="27">
        <f>SUM(Costs!$D24:$D26)*(1+Costs!$H$19)^(I$36-1)</f>
        <v>3712.7423088</v>
      </c>
      <c r="J40" s="27">
        <f>SUM(Costs!$D24:$D26)*(1+Costs!$H$19)^(J$36-1)</f>
        <v>3786.9971549760003</v>
      </c>
      <c r="K40" s="27">
        <f>SUM(Costs!$D24:$D26)*(1+Costs!$H$19)^(K$36-1)</f>
        <v>3862.7370980755204</v>
      </c>
      <c r="L40" s="27">
        <f>SUM(Costs!$D24:$D26)*(1+Costs!$H$19)^(L$36-1)</f>
        <v>3939.9918400370298</v>
      </c>
      <c r="M40" s="27">
        <f>SUM(Costs!$D24:$D26)*(1+Costs!$H$19)^(M$36-1)</f>
        <v>4018.791676837771</v>
      </c>
      <c r="N40" s="29">
        <f>SUM(Costs!$D24:$D26)*(1+Costs!$H$19)^(N$36-1)</f>
        <v>4099.1675103745265</v>
      </c>
    </row>
    <row r="41" spans="2:14" ht="14.25" thickBot="1" thickTop="1">
      <c r="B41" s="22" t="s">
        <v>47</v>
      </c>
      <c r="D41" s="24">
        <f aca="true" t="shared" si="0" ref="D41:N41">SUM(D37:D40)</f>
        <v>10950</v>
      </c>
      <c r="E41" s="25">
        <f t="shared" si="0"/>
        <v>7897.8</v>
      </c>
      <c r="F41" s="25">
        <f t="shared" si="0"/>
        <v>12466.4</v>
      </c>
      <c r="G41" s="25">
        <f t="shared" si="0"/>
        <v>12536.372</v>
      </c>
      <c r="H41" s="25">
        <f t="shared" si="0"/>
        <v>12607.743439999998</v>
      </c>
      <c r="I41" s="25">
        <f t="shared" si="0"/>
        <v>12680.542308799999</v>
      </c>
      <c r="J41" s="25">
        <f t="shared" si="0"/>
        <v>12754.797154976</v>
      </c>
      <c r="K41" s="25">
        <f t="shared" si="0"/>
        <v>12830.53709807552</v>
      </c>
      <c r="L41" s="25">
        <f t="shared" si="0"/>
        <v>12907.791840037029</v>
      </c>
      <c r="M41" s="25">
        <f t="shared" si="0"/>
        <v>12986.59167683777</v>
      </c>
      <c r="N41" s="26">
        <f t="shared" si="0"/>
        <v>13066.967510374525</v>
      </c>
    </row>
  </sheetData>
  <sheetProtection password="C53C" sheet="1" objects="1" scenarios="1"/>
  <printOptions/>
  <pageMargins left="0.75" right="0.75" top="1" bottom="1" header="0.5" footer="0.5"/>
  <pageSetup fitToHeight="1" fitToWidth="1" horizontalDpi="300" verticalDpi="300" orientation="landscape" scale="73" r:id="rId4"/>
  <headerFooter alignWithMargins="0">
    <oddFooter>&amp;L&amp;F
0329-PRD-ADM&amp;R© 1999 Livingston &amp; Co., Inc. (All rights reserved)</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B1:U28"/>
  <sheetViews>
    <sheetView showGridLines="0" workbookViewId="0" topLeftCell="A1">
      <selection activeCell="L2" sqref="L2"/>
    </sheetView>
  </sheetViews>
  <sheetFormatPr defaultColWidth="9.33203125" defaultRowHeight="10.5"/>
  <cols>
    <col min="1" max="1" width="2.5" style="1" customWidth="1"/>
    <col min="2" max="2" width="5.83203125" style="1" customWidth="1"/>
    <col min="3" max="3" width="30" style="1" customWidth="1"/>
    <col min="4" max="4" width="17.33203125" style="1" customWidth="1"/>
    <col min="5" max="5" width="12" style="1" bestFit="1" customWidth="1"/>
    <col min="6" max="9" width="10.16015625" style="1" bestFit="1" customWidth="1"/>
    <col min="10" max="13" width="10.16015625" style="2" bestFit="1" customWidth="1"/>
    <col min="14" max="14" width="12.16015625" style="2" bestFit="1" customWidth="1"/>
    <col min="15" max="20" width="11.83203125" style="2" customWidth="1"/>
    <col min="21" max="21" width="15.83203125" style="1" customWidth="1"/>
    <col min="22" max="16384" width="9.33203125" style="1" customWidth="1"/>
  </cols>
  <sheetData>
    <row r="1" spans="2:21" ht="30.75" customHeight="1">
      <c r="B1" s="15" t="s">
        <v>7</v>
      </c>
      <c r="C1" s="3"/>
      <c r="D1" s="4"/>
      <c r="I1"/>
      <c r="J1"/>
      <c r="K1" s="4"/>
      <c r="L1" s="4"/>
      <c r="M1" s="4"/>
      <c r="N1" s="4"/>
      <c r="O1" s="4"/>
      <c r="P1" s="4"/>
      <c r="Q1" s="4"/>
      <c r="R1" s="4"/>
      <c r="S1" s="4"/>
      <c r="T1" s="4"/>
      <c r="U1" s="5"/>
    </row>
    <row r="2" spans="2:21" ht="16.5" customHeight="1" thickBot="1">
      <c r="B2" s="5"/>
      <c r="L2" s="4"/>
      <c r="M2"/>
      <c r="N2"/>
      <c r="O2" s="4"/>
      <c r="P2" s="4"/>
      <c r="Q2" s="4"/>
      <c r="R2" s="4"/>
      <c r="S2" s="4"/>
      <c r="T2" s="4"/>
      <c r="U2" s="5"/>
    </row>
    <row r="3" spans="2:21" ht="12.75">
      <c r="B3"/>
      <c r="C3" s="8" t="s">
        <v>51</v>
      </c>
      <c r="D3" s="21">
        <v>0.02</v>
      </c>
      <c r="E3"/>
      <c r="F3"/>
      <c r="G3"/>
      <c r="I3"/>
      <c r="J3"/>
      <c r="K3"/>
      <c r="L3" s="4"/>
      <c r="M3"/>
      <c r="N3"/>
      <c r="O3" s="4"/>
      <c r="P3"/>
      <c r="Q3"/>
      <c r="R3" s="4"/>
      <c r="S3" s="4"/>
      <c r="T3" s="4"/>
      <c r="U3" s="5"/>
    </row>
    <row r="4" spans="2:21" ht="12.75">
      <c r="B4"/>
      <c r="C4" s="6" t="s">
        <v>53</v>
      </c>
      <c r="D4" s="72">
        <v>0.4</v>
      </c>
      <c r="I4"/>
      <c r="J4"/>
      <c r="K4"/>
      <c r="L4" s="4"/>
      <c r="M4"/>
      <c r="N4"/>
      <c r="O4" s="4"/>
      <c r="P4"/>
      <c r="Q4"/>
      <c r="R4" s="4"/>
      <c r="S4" s="4"/>
      <c r="T4" s="4"/>
      <c r="U4" s="5"/>
    </row>
    <row r="5" spans="3:21" ht="12.75">
      <c r="C5" s="6" t="s">
        <v>8</v>
      </c>
      <c r="D5" s="36">
        <v>0.15</v>
      </c>
      <c r="I5"/>
      <c r="J5"/>
      <c r="K5"/>
      <c r="L5" s="4"/>
      <c r="M5"/>
      <c r="N5"/>
      <c r="O5" s="4"/>
      <c r="P5"/>
      <c r="Q5"/>
      <c r="R5" s="4"/>
      <c r="S5" s="4"/>
      <c r="T5" s="4"/>
      <c r="U5" s="5"/>
    </row>
    <row r="6" spans="3:21" ht="13.5" thickBot="1">
      <c r="C6" s="7" t="s">
        <v>9</v>
      </c>
      <c r="D6" s="37">
        <v>10</v>
      </c>
      <c r="E6" s="32" t="s">
        <v>10</v>
      </c>
      <c r="F6"/>
      <c r="G6"/>
      <c r="I6" s="5"/>
      <c r="J6" s="4"/>
      <c r="K6" s="4"/>
      <c r="L6" s="4"/>
      <c r="M6" s="4"/>
      <c r="N6" s="4"/>
      <c r="O6" s="4"/>
      <c r="P6" s="4"/>
      <c r="Q6" s="4"/>
      <c r="R6" s="4"/>
      <c r="S6" s="4"/>
      <c r="T6" s="4"/>
      <c r="U6" s="5"/>
    </row>
    <row r="7" spans="6:21" ht="11.25" thickBot="1">
      <c r="F7"/>
      <c r="G7"/>
      <c r="I7"/>
      <c r="J7"/>
      <c r="K7"/>
      <c r="L7"/>
      <c r="M7"/>
      <c r="N7"/>
      <c r="O7"/>
      <c r="P7"/>
      <c r="Q7"/>
      <c r="R7"/>
      <c r="S7"/>
      <c r="T7"/>
      <c r="U7" s="5"/>
    </row>
    <row r="8" spans="3:21" ht="15.75">
      <c r="C8" s="198" t="s">
        <v>11</v>
      </c>
      <c r="D8" s="197"/>
      <c r="I8"/>
      <c r="J8"/>
      <c r="K8"/>
      <c r="L8"/>
      <c r="M8"/>
      <c r="N8"/>
      <c r="O8"/>
      <c r="P8"/>
      <c r="Q8"/>
      <c r="R8"/>
      <c r="S8"/>
      <c r="T8"/>
      <c r="U8" s="9"/>
    </row>
    <row r="9" spans="3:21" ht="15.75">
      <c r="C9" s="117" t="s">
        <v>12</v>
      </c>
      <c r="D9" s="118">
        <f ca="1">SUM(OFFSET(D24,0,0,1,D6+1))</f>
        <v>106166.76148680596</v>
      </c>
      <c r="I9"/>
      <c r="J9"/>
      <c r="K9"/>
      <c r="L9"/>
      <c r="M9"/>
      <c r="N9"/>
      <c r="O9"/>
      <c r="P9"/>
      <c r="Q9"/>
      <c r="R9"/>
      <c r="S9"/>
      <c r="T9"/>
      <c r="U9" s="9"/>
    </row>
    <row r="10" spans="3:21" ht="16.5" thickBot="1">
      <c r="C10" s="117" t="s">
        <v>13</v>
      </c>
      <c r="D10" s="119">
        <f ca="1">IRR(OFFSET(D26,0,0,1,D6+1))</f>
        <v>0.5627782317769304</v>
      </c>
      <c r="I10"/>
      <c r="J10"/>
      <c r="K10"/>
      <c r="L10"/>
      <c r="M10"/>
      <c r="N10"/>
      <c r="O10"/>
      <c r="P10"/>
      <c r="Q10"/>
      <c r="R10"/>
      <c r="S10"/>
      <c r="T10"/>
      <c r="U10" s="9"/>
    </row>
    <row r="11" spans="3:21" ht="19.5" thickBot="1">
      <c r="C11" s="120" t="s">
        <v>14</v>
      </c>
      <c r="D11" s="121">
        <f>HLOOKUP(0.001,D23:N27,5)</f>
        <v>2</v>
      </c>
      <c r="F11" s="61" t="str">
        <f>Savings!$B$9</f>
        <v>Fabrico, Inc.</v>
      </c>
      <c r="G11" s="38"/>
      <c r="H11" s="39"/>
      <c r="I11" s="39"/>
      <c r="J11" s="39"/>
      <c r="K11" s="76"/>
      <c r="L11"/>
      <c r="M11"/>
      <c r="N11"/>
      <c r="O11"/>
      <c r="P11"/>
      <c r="Q11"/>
      <c r="R11"/>
      <c r="S11"/>
      <c r="T11"/>
      <c r="U11" s="9"/>
    </row>
    <row r="12" spans="9:21" ht="13.5" thickBot="1">
      <c r="I12"/>
      <c r="J12"/>
      <c r="K12"/>
      <c r="L12"/>
      <c r="M12"/>
      <c r="N12"/>
      <c r="O12"/>
      <c r="P12"/>
      <c r="Q12"/>
      <c r="R12"/>
      <c r="S12"/>
      <c r="T12"/>
      <c r="U12" s="9"/>
    </row>
    <row r="13" spans="3:21" ht="16.5" thickBot="1">
      <c r="C13" s="77" t="s">
        <v>5</v>
      </c>
      <c r="D13" s="203">
        <v>0</v>
      </c>
      <c r="E13" s="204">
        <v>1</v>
      </c>
      <c r="F13" s="204">
        <v>2</v>
      </c>
      <c r="G13" s="204">
        <v>3</v>
      </c>
      <c r="H13" s="204">
        <v>4</v>
      </c>
      <c r="I13" s="204">
        <v>5</v>
      </c>
      <c r="J13" s="204">
        <v>6</v>
      </c>
      <c r="K13" s="204">
        <v>7</v>
      </c>
      <c r="L13" s="204">
        <v>8</v>
      </c>
      <c r="M13" s="204">
        <v>9</v>
      </c>
      <c r="N13" s="205">
        <v>10</v>
      </c>
      <c r="U13" s="9"/>
    </row>
    <row r="14" spans="3:21" ht="6.75" customHeight="1" thickBot="1">
      <c r="C14"/>
      <c r="D14"/>
      <c r="E14"/>
      <c r="F14"/>
      <c r="G14"/>
      <c r="H14"/>
      <c r="I14"/>
      <c r="J14"/>
      <c r="K14"/>
      <c r="L14"/>
      <c r="M14"/>
      <c r="N14"/>
      <c r="U14" s="9"/>
    </row>
    <row r="15" spans="3:21" ht="21" customHeight="1">
      <c r="C15" s="122" t="s">
        <v>48</v>
      </c>
      <c r="D15" s="123"/>
      <c r="E15" s="124">
        <f>Savings!$J24*(1+$D$3)^(E13-1)</f>
        <v>50909.9175</v>
      </c>
      <c r="F15" s="125">
        <f>Savings!$J24*(1+$D$3)^(F13-1)</f>
        <v>51928.11585</v>
      </c>
      <c r="G15" s="125">
        <f>Savings!$J24*(1+$D$3)^(G13-1)</f>
        <v>52966.678167000005</v>
      </c>
      <c r="H15" s="125">
        <f>Savings!$J24*(1+$D$3)^(H13-1)</f>
        <v>54026.01173034</v>
      </c>
      <c r="I15" s="125">
        <f>Savings!$J24*(1+$D$3)^(I13-1)</f>
        <v>55106.5319649468</v>
      </c>
      <c r="J15" s="125">
        <f>Savings!$J24*(1+$D$3)^(J13-1)</f>
        <v>56208.66260424574</v>
      </c>
      <c r="K15" s="125">
        <f>Savings!$J24*(1+$D$3)^(K13-1)</f>
        <v>57332.83585633066</v>
      </c>
      <c r="L15" s="125">
        <f>Savings!$J24*(1+$D$3)^(L13-1)</f>
        <v>58479.49257345726</v>
      </c>
      <c r="M15" s="125">
        <f>Savings!$J24*(1+$D$3)^(M13-1)</f>
        <v>59649.08242492641</v>
      </c>
      <c r="N15" s="126">
        <f>Savings!$J24*(1+$D$3)^(N13-1)</f>
        <v>60842.06407342494</v>
      </c>
      <c r="U15" s="5"/>
    </row>
    <row r="16" spans="3:21" ht="12.75">
      <c r="C16" s="11" t="s">
        <v>50</v>
      </c>
      <c r="D16" s="10"/>
      <c r="E16" s="13">
        <f>Costs!E41</f>
        <v>7897.8</v>
      </c>
      <c r="F16" s="13">
        <f>Costs!F41</f>
        <v>12466.4</v>
      </c>
      <c r="G16" s="13">
        <f>Costs!G41</f>
        <v>12536.372</v>
      </c>
      <c r="H16" s="13">
        <f>Costs!H41</f>
        <v>12607.743439999998</v>
      </c>
      <c r="I16" s="13">
        <f>Costs!I41</f>
        <v>12680.542308799999</v>
      </c>
      <c r="J16" s="13">
        <f>Costs!J41</f>
        <v>12754.797154976</v>
      </c>
      <c r="K16" s="13">
        <f>Costs!K41</f>
        <v>12830.53709807552</v>
      </c>
      <c r="L16" s="13">
        <f>Costs!L41</f>
        <v>12907.791840037029</v>
      </c>
      <c r="M16" s="13">
        <f>Costs!M41</f>
        <v>12986.59167683777</v>
      </c>
      <c r="N16" s="14">
        <f>Costs!N41</f>
        <v>13066.967510374525</v>
      </c>
      <c r="U16" s="5"/>
    </row>
    <row r="17" spans="3:14" ht="23.25" customHeight="1">
      <c r="C17" s="127" t="s">
        <v>15</v>
      </c>
      <c r="D17" s="128"/>
      <c r="E17" s="129">
        <f aca="true" t="shared" si="0" ref="E17:N17">E15-E16</f>
        <v>43012.1175</v>
      </c>
      <c r="F17" s="129">
        <f t="shared" si="0"/>
        <v>39461.71585</v>
      </c>
      <c r="G17" s="129">
        <f t="shared" si="0"/>
        <v>40430.306167</v>
      </c>
      <c r="H17" s="129">
        <f t="shared" si="0"/>
        <v>41418.26829034</v>
      </c>
      <c r="I17" s="129">
        <f t="shared" si="0"/>
        <v>42425.989656146805</v>
      </c>
      <c r="J17" s="129">
        <f t="shared" si="0"/>
        <v>43453.86544926974</v>
      </c>
      <c r="K17" s="129">
        <f t="shared" si="0"/>
        <v>44502.29875825514</v>
      </c>
      <c r="L17" s="129">
        <f t="shared" si="0"/>
        <v>45571.700733420235</v>
      </c>
      <c r="M17" s="129">
        <f t="shared" si="0"/>
        <v>46662.49074808864</v>
      </c>
      <c r="N17" s="130">
        <f t="shared" si="0"/>
        <v>47775.096563050414</v>
      </c>
    </row>
    <row r="18" spans="3:14" ht="12.75">
      <c r="C18" s="11" t="s">
        <v>16</v>
      </c>
      <c r="D18" s="10"/>
      <c r="E18" s="13">
        <f>Costs!E38</f>
        <v>4467.8</v>
      </c>
      <c r="F18" s="13">
        <f>Costs!F38</f>
        <v>4467.8</v>
      </c>
      <c r="G18" s="13">
        <f>Costs!G38</f>
        <v>4467.8</v>
      </c>
      <c r="H18" s="13">
        <f>Costs!H38</f>
        <v>4467.8</v>
      </c>
      <c r="I18" s="13">
        <f>Costs!I38</f>
        <v>4467.8</v>
      </c>
      <c r="J18" s="13">
        <f>Costs!J38</f>
        <v>4467.8</v>
      </c>
      <c r="K18" s="13">
        <f>Costs!K38</f>
        <v>4467.8</v>
      </c>
      <c r="L18" s="13">
        <f>Costs!L38</f>
        <v>4467.8</v>
      </c>
      <c r="M18" s="13">
        <f>Costs!M38</f>
        <v>4467.8</v>
      </c>
      <c r="N18" s="14">
        <f>Costs!N38</f>
        <v>4467.8</v>
      </c>
    </row>
    <row r="19" spans="3:14" ht="19.5" customHeight="1">
      <c r="C19" s="127" t="s">
        <v>17</v>
      </c>
      <c r="D19" s="131">
        <f>-(Costs!F7+Costs!D41)</f>
        <v>-55628</v>
      </c>
      <c r="E19" s="129">
        <f aca="true" t="shared" si="1" ref="E19:N19">E17+E18</f>
        <v>47479.9175</v>
      </c>
      <c r="F19" s="129">
        <f t="shared" si="1"/>
        <v>43929.51585</v>
      </c>
      <c r="G19" s="129">
        <f t="shared" si="1"/>
        <v>44898.106167000005</v>
      </c>
      <c r="H19" s="129">
        <f t="shared" si="1"/>
        <v>45886.06829034</v>
      </c>
      <c r="I19" s="129">
        <f t="shared" si="1"/>
        <v>46893.78965614681</v>
      </c>
      <c r="J19" s="129">
        <f t="shared" si="1"/>
        <v>47921.66544926974</v>
      </c>
      <c r="K19" s="129">
        <f t="shared" si="1"/>
        <v>48970.098758255146</v>
      </c>
      <c r="L19" s="129">
        <f t="shared" si="1"/>
        <v>50039.50073342024</v>
      </c>
      <c r="M19" s="129">
        <f t="shared" si="1"/>
        <v>51130.29074808864</v>
      </c>
      <c r="N19" s="130">
        <f t="shared" si="1"/>
        <v>52242.89656305042</v>
      </c>
    </row>
    <row r="20" spans="3:14" ht="12.75">
      <c r="C20" s="11" t="s">
        <v>18</v>
      </c>
      <c r="D20" s="13"/>
      <c r="E20" s="13">
        <f aca="true" t="shared" si="2" ref="E20:N20">E17*$D$4</f>
        <v>17204.847</v>
      </c>
      <c r="F20" s="13">
        <f t="shared" si="2"/>
        <v>15784.68634</v>
      </c>
      <c r="G20" s="13">
        <f t="shared" si="2"/>
        <v>16172.122466800001</v>
      </c>
      <c r="H20" s="13">
        <f t="shared" si="2"/>
        <v>16567.307316136</v>
      </c>
      <c r="I20" s="13">
        <f t="shared" si="2"/>
        <v>16970.39586245872</v>
      </c>
      <c r="J20" s="13">
        <f t="shared" si="2"/>
        <v>17381.546179707897</v>
      </c>
      <c r="K20" s="13">
        <f t="shared" si="2"/>
        <v>17800.91950330206</v>
      </c>
      <c r="L20" s="13">
        <f t="shared" si="2"/>
        <v>18228.680293368096</v>
      </c>
      <c r="M20" s="13">
        <f t="shared" si="2"/>
        <v>18664.996299235456</v>
      </c>
      <c r="N20" s="14">
        <f t="shared" si="2"/>
        <v>19110.038625220168</v>
      </c>
    </row>
    <row r="21" spans="3:14" ht="24.75" customHeight="1">
      <c r="C21" s="127" t="s">
        <v>19</v>
      </c>
      <c r="D21" s="129">
        <f aca="true" t="shared" si="3" ref="D21:N21">D19-D20</f>
        <v>-55628</v>
      </c>
      <c r="E21" s="129">
        <f t="shared" si="3"/>
        <v>30275.0705</v>
      </c>
      <c r="F21" s="129">
        <f t="shared" si="3"/>
        <v>28144.829510000003</v>
      </c>
      <c r="G21" s="129">
        <f t="shared" si="3"/>
        <v>28725.983700200006</v>
      </c>
      <c r="H21" s="129">
        <f t="shared" si="3"/>
        <v>29318.760974204</v>
      </c>
      <c r="I21" s="129">
        <f t="shared" si="3"/>
        <v>29923.393793688087</v>
      </c>
      <c r="J21" s="129">
        <f t="shared" si="3"/>
        <v>30540.119269561845</v>
      </c>
      <c r="K21" s="129">
        <f t="shared" si="3"/>
        <v>31169.179254953087</v>
      </c>
      <c r="L21" s="129">
        <f t="shared" si="3"/>
        <v>31810.820440052143</v>
      </c>
      <c r="M21" s="129">
        <f t="shared" si="3"/>
        <v>32465.294448853187</v>
      </c>
      <c r="N21" s="130">
        <f t="shared" si="3"/>
        <v>33132.85793783025</v>
      </c>
    </row>
    <row r="22" spans="3:14" ht="24" customHeight="1">
      <c r="C22" s="12" t="s">
        <v>20</v>
      </c>
      <c r="D22" s="13"/>
      <c r="E22" s="13">
        <f aca="true" t="shared" si="4" ref="E22:N22">D23</f>
        <v>-55628</v>
      </c>
      <c r="F22" s="13">
        <f t="shared" si="4"/>
        <v>-25352.9295</v>
      </c>
      <c r="G22" s="13">
        <f t="shared" si="4"/>
        <v>2791.900010000005</v>
      </c>
      <c r="H22" s="13">
        <f t="shared" si="4"/>
        <v>31517.88371020001</v>
      </c>
      <c r="I22" s="13">
        <f t="shared" si="4"/>
        <v>60836.64468440401</v>
      </c>
      <c r="J22" s="13">
        <f t="shared" si="4"/>
        <v>90760.0384780921</v>
      </c>
      <c r="K22" s="13">
        <f t="shared" si="4"/>
        <v>121300.15774765395</v>
      </c>
      <c r="L22" s="13">
        <f t="shared" si="4"/>
        <v>152469.33700260703</v>
      </c>
      <c r="M22" s="13">
        <f t="shared" si="4"/>
        <v>184280.15744265917</v>
      </c>
      <c r="N22" s="14">
        <f t="shared" si="4"/>
        <v>216745.45189151235</v>
      </c>
    </row>
    <row r="23" spans="3:14" ht="12.75">
      <c r="C23" s="11" t="s">
        <v>21</v>
      </c>
      <c r="D23" s="13">
        <f aca="true" t="shared" si="5" ref="D23:N23">D22+D21</f>
        <v>-55628</v>
      </c>
      <c r="E23" s="13">
        <f t="shared" si="5"/>
        <v>-25352.9295</v>
      </c>
      <c r="F23" s="13">
        <f t="shared" si="5"/>
        <v>2791.900010000005</v>
      </c>
      <c r="G23" s="13">
        <f t="shared" si="5"/>
        <v>31517.88371020001</v>
      </c>
      <c r="H23" s="13">
        <f t="shared" si="5"/>
        <v>60836.64468440401</v>
      </c>
      <c r="I23" s="13">
        <f t="shared" si="5"/>
        <v>90760.0384780921</v>
      </c>
      <c r="J23" s="13">
        <f t="shared" si="5"/>
        <v>121300.15774765395</v>
      </c>
      <c r="K23" s="13">
        <f t="shared" si="5"/>
        <v>152469.33700260703</v>
      </c>
      <c r="L23" s="13">
        <f t="shared" si="5"/>
        <v>184280.15744265917</v>
      </c>
      <c r="M23" s="13">
        <f t="shared" si="5"/>
        <v>216745.45189151235</v>
      </c>
      <c r="N23" s="14">
        <f t="shared" si="5"/>
        <v>249878.3098293426</v>
      </c>
    </row>
    <row r="24" spans="3:21" ht="23.25" customHeight="1" thickBot="1">
      <c r="C24" s="132" t="s">
        <v>22</v>
      </c>
      <c r="D24" s="133">
        <f>D21</f>
        <v>-55628</v>
      </c>
      <c r="E24" s="133">
        <f aca="true" t="shared" si="6" ref="E24:N24">E21/(1+$D$5)^(E13-0.5)</f>
        <v>28231.648811064482</v>
      </c>
      <c r="F24" s="133">
        <f t="shared" si="6"/>
        <v>22821.90334363381</v>
      </c>
      <c r="G24" s="133">
        <f t="shared" si="6"/>
        <v>20254.909581753793</v>
      </c>
      <c r="H24" s="133">
        <f t="shared" si="6"/>
        <v>17976.418561744853</v>
      </c>
      <c r="I24" s="133">
        <f t="shared" si="6"/>
        <v>15954.035951262333</v>
      </c>
      <c r="J24" s="133">
        <f t="shared" si="6"/>
        <v>14159.000817998216</v>
      </c>
      <c r="K24" s="133">
        <f t="shared" si="6"/>
        <v>12565.77862375976</v>
      </c>
      <c r="L24" s="133">
        <f t="shared" si="6"/>
        <v>11151.699741879575</v>
      </c>
      <c r="M24" s="133">
        <f t="shared" si="6"/>
        <v>9896.638415237276</v>
      </c>
      <c r="N24" s="134">
        <f t="shared" si="6"/>
        <v>8782.727638471853</v>
      </c>
      <c r="U24" s="17"/>
    </row>
    <row r="25" spans="3:21" ht="10.5" hidden="1">
      <c r="C25" s="44" t="s">
        <v>27</v>
      </c>
      <c r="D25" s="44"/>
      <c r="E25" s="44"/>
      <c r="F25" s="44"/>
      <c r="G25" s="44"/>
      <c r="H25" s="44"/>
      <c r="I25" s="44"/>
      <c r="J25" s="44"/>
      <c r="K25" s="44"/>
      <c r="L25" s="44"/>
      <c r="M25" s="44"/>
      <c r="N25" s="44"/>
      <c r="U25" s="17"/>
    </row>
    <row r="26" spans="3:21" ht="10.5" hidden="1">
      <c r="C26" s="44" t="s">
        <v>28</v>
      </c>
      <c r="D26" s="44">
        <f>D21/(1+D5)^0.5</f>
        <v>-51873.37747279217</v>
      </c>
      <c r="E26" s="44">
        <f>E21</f>
        <v>30275.0705</v>
      </c>
      <c r="F26" s="44">
        <f aca="true" t="shared" si="7" ref="F26:N26">F21</f>
        <v>28144.829510000003</v>
      </c>
      <c r="G26" s="44">
        <f t="shared" si="7"/>
        <v>28725.983700200006</v>
      </c>
      <c r="H26" s="44">
        <f t="shared" si="7"/>
        <v>29318.760974204</v>
      </c>
      <c r="I26" s="44">
        <f t="shared" si="7"/>
        <v>29923.393793688087</v>
      </c>
      <c r="J26" s="44">
        <f t="shared" si="7"/>
        <v>30540.119269561845</v>
      </c>
      <c r="K26" s="44">
        <f t="shared" si="7"/>
        <v>31169.179254953087</v>
      </c>
      <c r="L26" s="44">
        <f t="shared" si="7"/>
        <v>31810.820440052143</v>
      </c>
      <c r="M26" s="44">
        <f t="shared" si="7"/>
        <v>32465.294448853187</v>
      </c>
      <c r="N26" s="44">
        <f t="shared" si="7"/>
        <v>33132.85793783025</v>
      </c>
      <c r="U26" s="17"/>
    </row>
    <row r="27" spans="3:14" ht="10.5" hidden="1">
      <c r="C27" t="s">
        <v>26</v>
      </c>
      <c r="D27">
        <f>D13+1</f>
        <v>1</v>
      </c>
      <c r="E27">
        <f aca="true" t="shared" si="8" ref="E27:M27">E13+1</f>
        <v>2</v>
      </c>
      <c r="F27">
        <f t="shared" si="8"/>
        <v>3</v>
      </c>
      <c r="G27">
        <f t="shared" si="8"/>
        <v>4</v>
      </c>
      <c r="H27">
        <f t="shared" si="8"/>
        <v>5</v>
      </c>
      <c r="I27">
        <f t="shared" si="8"/>
        <v>6</v>
      </c>
      <c r="J27">
        <f t="shared" si="8"/>
        <v>7</v>
      </c>
      <c r="K27">
        <f t="shared" si="8"/>
        <v>8</v>
      </c>
      <c r="L27">
        <f t="shared" si="8"/>
        <v>9</v>
      </c>
      <c r="M27">
        <f t="shared" si="8"/>
        <v>10</v>
      </c>
      <c r="N27" s="18" t="s">
        <v>23</v>
      </c>
    </row>
    <row r="28" spans="3:21" ht="12.75">
      <c r="C28"/>
      <c r="D28" s="33" t="s">
        <v>25</v>
      </c>
      <c r="E28"/>
      <c r="F28"/>
      <c r="G28"/>
      <c r="H28"/>
      <c r="I28"/>
      <c r="J28"/>
      <c r="K28"/>
      <c r="L28"/>
      <c r="M28"/>
      <c r="N28"/>
      <c r="U28"/>
    </row>
  </sheetData>
  <sheetProtection password="C53C" sheet="1" objects="1" scenarios="1"/>
  <printOptions/>
  <pageMargins left="0.75" right="0.75" top="2" bottom="1" header="0.5" footer="0.5"/>
  <pageSetup fitToHeight="1" fitToWidth="1" orientation="landscape" scale="75" r:id="rId4"/>
  <headerFooter alignWithMargins="0">
    <oddFooter>&amp;L&amp;F
0329-PRD-ADM&amp;R© 1999 Livingston and Co., Inc</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Livingston &amp;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Economic Analysis</dc:title>
  <dc:subject/>
  <dc:creator>John Maher</dc:creator>
  <cp:keywords/>
  <dc:description/>
  <cp:lastModifiedBy>Susan Moul</cp:lastModifiedBy>
  <cp:lastPrinted>2000-03-09T15:58:18Z</cp:lastPrinted>
  <dcterms:created xsi:type="dcterms:W3CDTF">1998-05-01T20:59:29Z</dcterms:created>
  <dcterms:modified xsi:type="dcterms:W3CDTF">2001-05-30T13:51:45Z</dcterms:modified>
  <cp:category/>
  <cp:version/>
  <cp:contentType/>
  <cp:contentStatus/>
</cp:coreProperties>
</file>